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 defaultThemeVersion="124226"/>
  <bookViews>
    <workbookView xWindow="240" yWindow="105" windowWidth="14805" windowHeight="7650" tabRatio="947" activeTab="7"/>
  </bookViews>
  <sheets>
    <sheet name="Bia" sheetId="15" r:id="rId1"/>
    <sheet name="Index" sheetId="3" state="hidden" r:id="rId2"/>
    <sheet name="Muc luc" sheetId="16" r:id="rId3"/>
    <sheet name="SL CDKT" sheetId="1" r:id="rId4"/>
    <sheet name="BCDKT" sheetId="5" r:id="rId5"/>
    <sheet name="KQKD" sheetId="11" r:id="rId6"/>
    <sheet name="SL KQKD" sheetId="4" state="hidden" r:id="rId7"/>
    <sheet name="SL LCTT" sheetId="18" r:id="rId8"/>
    <sheet name="LCTT TT" sheetId="13" r:id="rId9"/>
    <sheet name="TM" sheetId="30" state="hidden" r:id="rId10"/>
    <sheet name="TM 2 cot SL" sheetId="28" r:id="rId11"/>
    <sheet name="TM 4 cot SL" sheetId="21" r:id="rId12"/>
    <sheet name="TM TSCD" sheetId="22" r:id="rId13"/>
    <sheet name="TM Von" sheetId="24" r:id="rId14"/>
    <sheet name="TM CC Tai chinh" sheetId="29" r:id="rId15"/>
    <sheet name="TM Thay doi TT200" sheetId="25" r:id="rId16"/>
    <sheet name="DC Hoi to - 1" sheetId="32" r:id="rId17"/>
    <sheet name="DC" sheetId="2" r:id="rId18"/>
    <sheet name="Sheet1" sheetId="33" r:id="rId19"/>
  </sheets>
  <definedNames>
    <definedName name="_xlnm._FilterDatabase" localSheetId="17" hidden="1">DC!$A$8:$K$8</definedName>
    <definedName name="_xlnm._FilterDatabase" localSheetId="3" hidden="1">'SL CDKT'!$A$8:$M$316</definedName>
    <definedName name="_xlnm._FilterDatabase" localSheetId="7" hidden="1">'SL LCTT'!$A$9:$P$135</definedName>
  </definedNames>
  <calcPr calcId="152511"/>
</workbook>
</file>

<file path=xl/calcChain.xml><?xml version="1.0" encoding="utf-8"?>
<calcChain xmlns="http://schemas.openxmlformats.org/spreadsheetml/2006/main">
  <c r="E12" i="28" l="1"/>
  <c r="F87" i="1" l="1"/>
  <c r="E36" i="1"/>
  <c r="J25" i="13" l="1"/>
  <c r="J26" i="13"/>
  <c r="G17" i="13"/>
  <c r="G41" i="29"/>
  <c r="G44" i="29" s="1"/>
  <c r="C41" i="29"/>
  <c r="C44" i="29" s="1"/>
  <c r="E44" i="29"/>
  <c r="A1" i="33" l="1"/>
  <c r="G29" i="13"/>
  <c r="D131" i="18"/>
  <c r="C131" i="18"/>
  <c r="C9" i="18"/>
  <c r="E9" i="18"/>
  <c r="C1194" i="28"/>
  <c r="C1186" i="28"/>
  <c r="H18" i="32" l="1"/>
  <c r="J17" i="32"/>
  <c r="L17" i="32" s="1"/>
  <c r="J16" i="32"/>
  <c r="J18" i="32" s="1"/>
  <c r="L18" i="32" s="1"/>
  <c r="L15" i="32"/>
  <c r="H13" i="32"/>
  <c r="J13" i="32" s="1"/>
  <c r="L8" i="32"/>
  <c r="L7" i="32"/>
  <c r="L6" i="32"/>
  <c r="J264" i="1"/>
  <c r="L5" i="32"/>
  <c r="J4" i="32"/>
  <c r="L4" i="32" s="1"/>
  <c r="H2" i="32"/>
  <c r="J2" i="32" s="1"/>
  <c r="G7" i="25"/>
  <c r="E7" i="25"/>
  <c r="G6" i="25"/>
  <c r="E6" i="25"/>
  <c r="L14" i="24"/>
  <c r="H15" i="24"/>
  <c r="L8" i="24"/>
  <c r="L7" i="24"/>
  <c r="N7" i="24" s="1"/>
  <c r="K17" i="22"/>
  <c r="K21" i="22" s="1"/>
  <c r="I17" i="22"/>
  <c r="I21" i="22" s="1"/>
  <c r="K20" i="22"/>
  <c r="I20" i="22"/>
  <c r="K11" i="22"/>
  <c r="I11" i="22"/>
  <c r="E1195" i="28"/>
  <c r="L10" i="24" l="1"/>
  <c r="L16" i="32"/>
  <c r="E1177" i="28"/>
  <c r="E1186" i="28"/>
  <c r="E637" i="28"/>
  <c r="E635" i="28"/>
  <c r="C635" i="28"/>
  <c r="L12" i="24" l="1"/>
  <c r="N10" i="24"/>
  <c r="J26" i="11"/>
  <c r="J22" i="11"/>
  <c r="J20" i="11"/>
  <c r="J19" i="11"/>
  <c r="J18" i="11"/>
  <c r="J14" i="11"/>
  <c r="J15" i="11"/>
  <c r="J13" i="11"/>
  <c r="E1230" i="28" l="1"/>
  <c r="C1230" i="28"/>
  <c r="A1220" i="28"/>
  <c r="E1179" i="28"/>
  <c r="A1170" i="28"/>
  <c r="A1130" i="28"/>
  <c r="A1080" i="28"/>
  <c r="A1050" i="28"/>
  <c r="A1020" i="28"/>
  <c r="A980" i="28"/>
  <c r="A940" i="28"/>
  <c r="E913" i="28"/>
  <c r="E898" i="28"/>
  <c r="E910" i="28" s="1"/>
  <c r="A890" i="28"/>
  <c r="E914" i="28" l="1"/>
  <c r="A630" i="28"/>
  <c r="A360" i="21"/>
  <c r="E649" i="28"/>
  <c r="C649" i="28"/>
  <c r="E633" i="28"/>
  <c r="C633" i="28"/>
  <c r="E632" i="28"/>
  <c r="C632" i="28"/>
  <c r="E845" i="28"/>
  <c r="E868" i="28" s="1"/>
  <c r="E872" i="28" s="1"/>
  <c r="E871" i="28"/>
  <c r="A840" i="28"/>
  <c r="E843" i="28"/>
  <c r="C843" i="28"/>
  <c r="C661" i="28" l="1"/>
  <c r="E661" i="28"/>
  <c r="C808" i="28"/>
  <c r="C807" i="28" s="1"/>
  <c r="E808" i="28"/>
  <c r="E807" i="28" s="1"/>
  <c r="A800" i="28"/>
  <c r="E803" i="28"/>
  <c r="C803" i="28"/>
  <c r="E802" i="28"/>
  <c r="C802" i="28"/>
  <c r="E778" i="28"/>
  <c r="C778" i="28"/>
  <c r="E775" i="28"/>
  <c r="C775" i="28"/>
  <c r="A770" i="28"/>
  <c r="E773" i="28"/>
  <c r="C773" i="28"/>
  <c r="E772" i="28"/>
  <c r="C772" i="28"/>
  <c r="E756" i="28"/>
  <c r="C756" i="28"/>
  <c r="A740" i="28"/>
  <c r="E743" i="28"/>
  <c r="C743" i="28"/>
  <c r="E742" i="28"/>
  <c r="C742" i="28"/>
  <c r="N14" i="24"/>
  <c r="N13" i="24"/>
  <c r="N9" i="24"/>
  <c r="N8" i="24"/>
  <c r="J10" i="24"/>
  <c r="H10" i="24"/>
  <c r="F10" i="24"/>
  <c r="J12" i="24" l="1"/>
  <c r="J15" i="24" s="1"/>
  <c r="F12" i="24"/>
  <c r="F15" i="24" s="1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K51" i="2"/>
  <c r="G51" i="2"/>
  <c r="K50" i="2"/>
  <c r="G50" i="2"/>
  <c r="K49" i="2"/>
  <c r="J49" i="2"/>
  <c r="K48" i="2"/>
  <c r="K47" i="2"/>
  <c r="F47" i="2"/>
  <c r="K46" i="2"/>
  <c r="F46" i="2"/>
  <c r="E50" i="4" s="1"/>
  <c r="K45" i="2"/>
  <c r="F45" i="2"/>
  <c r="K44" i="2"/>
  <c r="F44" i="2"/>
  <c r="F43" i="2"/>
  <c r="G43" i="2" s="1"/>
  <c r="F42" i="2"/>
  <c r="D13" i="4" s="1"/>
  <c r="E13" i="4" s="1"/>
  <c r="F41" i="2"/>
  <c r="G41" i="2" s="1"/>
  <c r="F40" i="2"/>
  <c r="D11" i="4" s="1"/>
  <c r="E11" i="4" s="1"/>
  <c r="F39" i="2"/>
  <c r="G39" i="2" s="1"/>
  <c r="K38" i="2"/>
  <c r="F38" i="2"/>
  <c r="G38" i="2" s="1"/>
  <c r="I38" i="2" s="1"/>
  <c r="K37" i="2"/>
  <c r="F37" i="2"/>
  <c r="G37" i="2" s="1"/>
  <c r="I37" i="2" s="1"/>
  <c r="K36" i="2"/>
  <c r="F36" i="2"/>
  <c r="G36" i="2" s="1"/>
  <c r="I36" i="2" s="1"/>
  <c r="K35" i="2"/>
  <c r="F35" i="2"/>
  <c r="G35" i="2" s="1"/>
  <c r="I35" i="2" s="1"/>
  <c r="K34" i="2"/>
  <c r="F34" i="2"/>
  <c r="G34" i="2" s="1"/>
  <c r="I34" i="2" s="1"/>
  <c r="K33" i="2"/>
  <c r="F33" i="2"/>
  <c r="G33" i="2" s="1"/>
  <c r="I33" i="2" s="1"/>
  <c r="K32" i="2"/>
  <c r="F32" i="2"/>
  <c r="G32" i="2" s="1"/>
  <c r="I32" i="2" s="1"/>
  <c r="K31" i="2"/>
  <c r="F31" i="2"/>
  <c r="G31" i="2" s="1"/>
  <c r="I31" i="2" s="1"/>
  <c r="K30" i="2"/>
  <c r="F30" i="2"/>
  <c r="G30" i="2" s="1"/>
  <c r="I30" i="2" s="1"/>
  <c r="K29" i="2"/>
  <c r="F29" i="2"/>
  <c r="G29" i="2" s="1"/>
  <c r="I29" i="2" s="1"/>
  <c r="K28" i="2"/>
  <c r="F28" i="2"/>
  <c r="G28" i="2" s="1"/>
  <c r="I28" i="2" s="1"/>
  <c r="K27" i="2"/>
  <c r="F27" i="2"/>
  <c r="G27" i="2" s="1"/>
  <c r="I27" i="2" s="1"/>
  <c r="K26" i="2"/>
  <c r="F26" i="2"/>
  <c r="G26" i="2" s="1"/>
  <c r="I26" i="2" s="1"/>
  <c r="K25" i="2"/>
  <c r="F25" i="2"/>
  <c r="G25" i="2" s="1"/>
  <c r="I25" i="2" s="1"/>
  <c r="K24" i="2"/>
  <c r="F24" i="2"/>
  <c r="G24" i="2" s="1"/>
  <c r="I24" i="2" s="1"/>
  <c r="K23" i="2"/>
  <c r="F23" i="2"/>
  <c r="G23" i="2" s="1"/>
  <c r="I23" i="2" s="1"/>
  <c r="K22" i="2"/>
  <c r="F22" i="2"/>
  <c r="G22" i="2" s="1"/>
  <c r="I22" i="2" s="1"/>
  <c r="K21" i="2"/>
  <c r="F21" i="2"/>
  <c r="G21" i="2" s="1"/>
  <c r="I21" i="2" s="1"/>
  <c r="K20" i="2"/>
  <c r="F20" i="2"/>
  <c r="G20" i="2" s="1"/>
  <c r="I20" i="2" s="1"/>
  <c r="K19" i="2"/>
  <c r="F19" i="2"/>
  <c r="G19" i="2" s="1"/>
  <c r="I19" i="2" s="1"/>
  <c r="K18" i="2"/>
  <c r="F18" i="2"/>
  <c r="G18" i="2" s="1"/>
  <c r="I18" i="2" s="1"/>
  <c r="K17" i="2"/>
  <c r="F17" i="2"/>
  <c r="G17" i="2" s="1"/>
  <c r="I17" i="2" s="1"/>
  <c r="K16" i="2"/>
  <c r="J16" i="2"/>
  <c r="G16" i="2"/>
  <c r="F16" i="2"/>
  <c r="I16" i="2" s="1"/>
  <c r="K15" i="2"/>
  <c r="J15" i="2"/>
  <c r="F15" i="2"/>
  <c r="K14" i="2"/>
  <c r="J14" i="2"/>
  <c r="G14" i="2"/>
  <c r="I14" i="2" s="1"/>
  <c r="F14" i="2"/>
  <c r="K13" i="2"/>
  <c r="J13" i="2"/>
  <c r="F13" i="2"/>
  <c r="G13" i="2" s="1"/>
  <c r="I13" i="2" s="1"/>
  <c r="K12" i="2"/>
  <c r="J12" i="2"/>
  <c r="G12" i="2"/>
  <c r="F12" i="2"/>
  <c r="I12" i="2" s="1"/>
  <c r="K11" i="2"/>
  <c r="J11" i="2"/>
  <c r="F11" i="2"/>
  <c r="K10" i="2"/>
  <c r="J10" i="2"/>
  <c r="G10" i="2"/>
  <c r="I10" i="2" s="1"/>
  <c r="F10" i="2"/>
  <c r="K9" i="2"/>
  <c r="J9" i="2"/>
  <c r="F9" i="2"/>
  <c r="G9" i="2" s="1"/>
  <c r="I9" i="2" s="1"/>
  <c r="I8" i="2"/>
  <c r="H8" i="2"/>
  <c r="G8" i="2"/>
  <c r="F8" i="2"/>
  <c r="E8" i="2"/>
  <c r="D8" i="2"/>
  <c r="C8" i="2"/>
  <c r="B8" i="2"/>
  <c r="C10" i="24"/>
  <c r="C99" i="22"/>
  <c r="C96" i="22"/>
  <c r="E95" i="22"/>
  <c r="E94" i="22"/>
  <c r="E93" i="22"/>
  <c r="E96" i="22" s="1"/>
  <c r="C90" i="22"/>
  <c r="C100" i="22" s="1"/>
  <c r="E89" i="22"/>
  <c r="E88" i="22"/>
  <c r="E87" i="22"/>
  <c r="E90" i="22" s="1"/>
  <c r="A80" i="22"/>
  <c r="M59" i="22"/>
  <c r="G59" i="22"/>
  <c r="E59" i="22"/>
  <c r="C59" i="22"/>
  <c r="M56" i="22"/>
  <c r="G56" i="22"/>
  <c r="E56" i="22"/>
  <c r="C56" i="22"/>
  <c r="M50" i="22"/>
  <c r="M60" i="22" s="1"/>
  <c r="G50" i="22"/>
  <c r="G60" i="22" s="1"/>
  <c r="E50" i="22"/>
  <c r="E60" i="22" s="1"/>
  <c r="C50" i="22"/>
  <c r="C60" i="22" s="1"/>
  <c r="A40" i="22"/>
  <c r="G20" i="22"/>
  <c r="E20" i="22"/>
  <c r="C20" i="22"/>
  <c r="G17" i="22"/>
  <c r="E17" i="22"/>
  <c r="C17" i="22"/>
  <c r="M16" i="22"/>
  <c r="M15" i="22"/>
  <c r="M14" i="22"/>
  <c r="G11" i="22"/>
  <c r="E11" i="22"/>
  <c r="E21" i="22" s="1"/>
  <c r="C11" i="22"/>
  <c r="M10" i="22"/>
  <c r="M9" i="22"/>
  <c r="A1" i="22"/>
  <c r="E403" i="21"/>
  <c r="I401" i="21"/>
  <c r="I400" i="21"/>
  <c r="G400" i="21"/>
  <c r="E400" i="21"/>
  <c r="C400" i="21"/>
  <c r="I390" i="21"/>
  <c r="I389" i="21"/>
  <c r="G388" i="21"/>
  <c r="G403" i="21" s="1"/>
  <c r="E388" i="21"/>
  <c r="C388" i="21"/>
  <c r="C403" i="21" s="1"/>
  <c r="I385" i="21"/>
  <c r="C385" i="21"/>
  <c r="E384" i="21"/>
  <c r="G376" i="21"/>
  <c r="G377" i="21" s="1"/>
  <c r="C376" i="21"/>
  <c r="C377" i="21" s="1"/>
  <c r="I374" i="21"/>
  <c r="G374" i="21"/>
  <c r="E374" i="21"/>
  <c r="C374" i="21"/>
  <c r="G365" i="21"/>
  <c r="C365" i="21"/>
  <c r="E348" i="21"/>
  <c r="C348" i="21"/>
  <c r="I339" i="21"/>
  <c r="I338" i="21"/>
  <c r="E333" i="21"/>
  <c r="A330" i="21"/>
  <c r="G318" i="21"/>
  <c r="G319" i="21" s="1"/>
  <c r="C318" i="21"/>
  <c r="C319" i="21" s="1"/>
  <c r="I316" i="21"/>
  <c r="G316" i="21"/>
  <c r="E316" i="21"/>
  <c r="C316" i="21"/>
  <c r="G302" i="21"/>
  <c r="C302" i="21"/>
  <c r="A300" i="21"/>
  <c r="G288" i="21"/>
  <c r="E288" i="21"/>
  <c r="C288" i="21"/>
  <c r="I279" i="21"/>
  <c r="I278" i="21"/>
  <c r="I277" i="21"/>
  <c r="E273" i="21"/>
  <c r="A270" i="21"/>
  <c r="I246" i="21"/>
  <c r="E246" i="21"/>
  <c r="G237" i="21"/>
  <c r="G236" i="21"/>
  <c r="G235" i="21"/>
  <c r="A230" i="21"/>
  <c r="I198" i="21"/>
  <c r="G198" i="21"/>
  <c r="E198" i="21"/>
  <c r="C198" i="21"/>
  <c r="G189" i="21"/>
  <c r="C189" i="21"/>
  <c r="G188" i="21"/>
  <c r="C188" i="21"/>
  <c r="G187" i="21"/>
  <c r="C187" i="21"/>
  <c r="I186" i="21"/>
  <c r="I210" i="21" s="1"/>
  <c r="E186" i="21"/>
  <c r="E210" i="21" s="1"/>
  <c r="G182" i="21"/>
  <c r="C182" i="21"/>
  <c r="A180" i="21"/>
  <c r="C166" i="21"/>
  <c r="I165" i="21"/>
  <c r="I166" i="21" s="1"/>
  <c r="G165" i="21"/>
  <c r="G166" i="21" s="1"/>
  <c r="E165" i="21"/>
  <c r="E166" i="21" s="1"/>
  <c r="I163" i="21"/>
  <c r="G163" i="21"/>
  <c r="E163" i="21"/>
  <c r="C163" i="21"/>
  <c r="I138" i="21"/>
  <c r="G138" i="21"/>
  <c r="E138" i="21"/>
  <c r="C138" i="21"/>
  <c r="I126" i="21"/>
  <c r="G126" i="21"/>
  <c r="E126" i="21"/>
  <c r="C126" i="21"/>
  <c r="G122" i="21"/>
  <c r="C122" i="21"/>
  <c r="A120" i="21"/>
  <c r="I88" i="21"/>
  <c r="I76" i="21"/>
  <c r="G76" i="21"/>
  <c r="E76" i="21"/>
  <c r="C76" i="21"/>
  <c r="G72" i="21"/>
  <c r="C72" i="21"/>
  <c r="A70" i="21"/>
  <c r="I52" i="21"/>
  <c r="G52" i="21"/>
  <c r="E52" i="21"/>
  <c r="C52" i="21"/>
  <c r="I40" i="21"/>
  <c r="G40" i="21"/>
  <c r="E40" i="21"/>
  <c r="C40" i="21"/>
  <c r="I28" i="21"/>
  <c r="G28" i="21"/>
  <c r="E28" i="21"/>
  <c r="C28" i="21"/>
  <c r="I16" i="21"/>
  <c r="G16" i="21"/>
  <c r="E16" i="21"/>
  <c r="C16" i="21"/>
  <c r="G12" i="21"/>
  <c r="C12" i="21"/>
  <c r="A10" i="21"/>
  <c r="E1223" i="28"/>
  <c r="C1223" i="28"/>
  <c r="E1222" i="28"/>
  <c r="C1222" i="28"/>
  <c r="C1179" i="28"/>
  <c r="C1178" i="28" s="1"/>
  <c r="E1173" i="28"/>
  <c r="C1173" i="28"/>
  <c r="E1172" i="28"/>
  <c r="C1172" i="28"/>
  <c r="E1147" i="28"/>
  <c r="C1147" i="28"/>
  <c r="E1133" i="28"/>
  <c r="C1133" i="28"/>
  <c r="E1132" i="28"/>
  <c r="C1132" i="28"/>
  <c r="E1083" i="28"/>
  <c r="C1083" i="28"/>
  <c r="E1082" i="28"/>
  <c r="C1082" i="28"/>
  <c r="E1068" i="28"/>
  <c r="E1066" i="28"/>
  <c r="C1066" i="28"/>
  <c r="E1053" i="28"/>
  <c r="C1053" i="28"/>
  <c r="E1052" i="28"/>
  <c r="C1052" i="28"/>
  <c r="E1038" i="28"/>
  <c r="E1036" i="28"/>
  <c r="C1036" i="28"/>
  <c r="E1023" i="28"/>
  <c r="C1023" i="28"/>
  <c r="E1022" i="28"/>
  <c r="C1022" i="28"/>
  <c r="E998" i="28"/>
  <c r="E985" i="28"/>
  <c r="E996" i="28" s="1"/>
  <c r="E983" i="28"/>
  <c r="C983" i="28"/>
  <c r="E982" i="28"/>
  <c r="C982" i="28"/>
  <c r="E958" i="28"/>
  <c r="E956" i="28"/>
  <c r="C956" i="28"/>
  <c r="E943" i="28"/>
  <c r="C943" i="28"/>
  <c r="E942" i="28"/>
  <c r="C942" i="28"/>
  <c r="E893" i="28"/>
  <c r="C893" i="28"/>
  <c r="E892" i="28"/>
  <c r="C892" i="28"/>
  <c r="E726" i="28"/>
  <c r="E695" i="28"/>
  <c r="C695" i="28"/>
  <c r="E693" i="28"/>
  <c r="C693" i="28"/>
  <c r="E692" i="28"/>
  <c r="C692" i="28"/>
  <c r="A690" i="28"/>
  <c r="E616" i="28"/>
  <c r="E597" i="28"/>
  <c r="C597" i="28"/>
  <c r="E585" i="28"/>
  <c r="C585" i="28"/>
  <c r="E583" i="28"/>
  <c r="C583" i="28"/>
  <c r="E582" i="28"/>
  <c r="C582" i="28"/>
  <c r="A580" i="28"/>
  <c r="E566" i="28"/>
  <c r="C566" i="28"/>
  <c r="E553" i="28"/>
  <c r="C553" i="28"/>
  <c r="E552" i="28"/>
  <c r="C552" i="28"/>
  <c r="A550" i="28"/>
  <c r="E517" i="28"/>
  <c r="C517" i="28"/>
  <c r="E505" i="28"/>
  <c r="C505" i="28"/>
  <c r="E503" i="28"/>
  <c r="C503" i="28"/>
  <c r="E502" i="28"/>
  <c r="C502" i="28"/>
  <c r="A500" i="28"/>
  <c r="E467" i="28"/>
  <c r="C467" i="28"/>
  <c r="E455" i="28"/>
  <c r="C455" i="28"/>
  <c r="E453" i="28"/>
  <c r="C453" i="28"/>
  <c r="E452" i="28"/>
  <c r="C452" i="28"/>
  <c r="A450" i="28"/>
  <c r="E426" i="28"/>
  <c r="C426" i="28"/>
  <c r="E413" i="28"/>
  <c r="C413" i="28"/>
  <c r="E412" i="28"/>
  <c r="C412" i="28"/>
  <c r="A410" i="28"/>
  <c r="E377" i="28"/>
  <c r="C377" i="28"/>
  <c r="E365" i="28"/>
  <c r="C365" i="28"/>
  <c r="E363" i="28"/>
  <c r="C363" i="28"/>
  <c r="E362" i="28"/>
  <c r="C362" i="28"/>
  <c r="A360" i="28"/>
  <c r="E327" i="28"/>
  <c r="C327" i="28"/>
  <c r="E315" i="28"/>
  <c r="C315" i="28"/>
  <c r="E313" i="28"/>
  <c r="C313" i="28"/>
  <c r="E312" i="28"/>
  <c r="C312" i="28"/>
  <c r="A310" i="28"/>
  <c r="E297" i="28"/>
  <c r="C297" i="28"/>
  <c r="E273" i="28"/>
  <c r="C273" i="28"/>
  <c r="E272" i="28"/>
  <c r="C272" i="28"/>
  <c r="A270" i="28"/>
  <c r="E237" i="28"/>
  <c r="C237" i="28"/>
  <c r="E225" i="28"/>
  <c r="C225" i="28"/>
  <c r="E223" i="28"/>
  <c r="C223" i="28"/>
  <c r="E222" i="28"/>
  <c r="C222" i="28"/>
  <c r="A220" i="28"/>
  <c r="E206" i="28"/>
  <c r="C206" i="28"/>
  <c r="E193" i="28"/>
  <c r="C193" i="28"/>
  <c r="E192" i="28"/>
  <c r="C192" i="28"/>
  <c r="E157" i="28"/>
  <c r="C157" i="28"/>
  <c r="E145" i="28"/>
  <c r="C145" i="28"/>
  <c r="E143" i="28"/>
  <c r="C143" i="28"/>
  <c r="E142" i="28"/>
  <c r="C142" i="28"/>
  <c r="A140" i="28"/>
  <c r="E107" i="28"/>
  <c r="C107" i="28"/>
  <c r="E95" i="28"/>
  <c r="C95" i="28"/>
  <c r="E93" i="28"/>
  <c r="C93" i="28"/>
  <c r="E92" i="28"/>
  <c r="C92" i="28"/>
  <c r="A90" i="28"/>
  <c r="E57" i="28"/>
  <c r="C57" i="28"/>
  <c r="E45" i="28"/>
  <c r="C45" i="28"/>
  <c r="E43" i="28"/>
  <c r="C43" i="28"/>
  <c r="E42" i="28"/>
  <c r="C42" i="28"/>
  <c r="A40" i="28"/>
  <c r="E18" i="28"/>
  <c r="E16" i="28"/>
  <c r="E15" i="28"/>
  <c r="E13" i="28"/>
  <c r="C13" i="28"/>
  <c r="C12" i="28"/>
  <c r="A10" i="28"/>
  <c r="A190" i="28"/>
  <c r="I40" i="13"/>
  <c r="I30" i="13"/>
  <c r="I20" i="13"/>
  <c r="I10" i="13"/>
  <c r="G10" i="13"/>
  <c r="I9" i="13"/>
  <c r="G9" i="13"/>
  <c r="A5" i="13"/>
  <c r="I2" i="13"/>
  <c r="A2" i="13"/>
  <c r="A1" i="13"/>
  <c r="G134" i="18"/>
  <c r="E134" i="18"/>
  <c r="C134" i="18"/>
  <c r="C140" i="18" s="1"/>
  <c r="K132" i="18"/>
  <c r="L131" i="18"/>
  <c r="L132" i="18" s="1"/>
  <c r="K131" i="18"/>
  <c r="J131" i="18"/>
  <c r="I131" i="18"/>
  <c r="H131" i="18"/>
  <c r="H132" i="18" s="1"/>
  <c r="G131" i="18"/>
  <c r="G132" i="18" s="1"/>
  <c r="F131" i="18"/>
  <c r="E131" i="18"/>
  <c r="N130" i="18"/>
  <c r="M130" i="18"/>
  <c r="N129" i="18"/>
  <c r="M129" i="18"/>
  <c r="N128" i="18"/>
  <c r="M128" i="18"/>
  <c r="N127" i="18"/>
  <c r="M127" i="18"/>
  <c r="N126" i="18"/>
  <c r="M126" i="18"/>
  <c r="N125" i="18"/>
  <c r="M125" i="18"/>
  <c r="N124" i="18"/>
  <c r="M124" i="18"/>
  <c r="N123" i="18"/>
  <c r="M123" i="18"/>
  <c r="N122" i="18"/>
  <c r="M122" i="18"/>
  <c r="N121" i="18"/>
  <c r="M121" i="18"/>
  <c r="N120" i="18"/>
  <c r="M120" i="18"/>
  <c r="N119" i="18"/>
  <c r="M119" i="18"/>
  <c r="N118" i="18"/>
  <c r="M118" i="18"/>
  <c r="N117" i="18"/>
  <c r="M117" i="18"/>
  <c r="N116" i="18"/>
  <c r="M116" i="18"/>
  <c r="N115" i="18"/>
  <c r="M115" i="18"/>
  <c r="N114" i="18"/>
  <c r="M114" i="18"/>
  <c r="N113" i="18"/>
  <c r="M113" i="18"/>
  <c r="N112" i="18"/>
  <c r="M112" i="18"/>
  <c r="N111" i="18"/>
  <c r="M111" i="18"/>
  <c r="N110" i="18"/>
  <c r="M110" i="18"/>
  <c r="N109" i="18"/>
  <c r="M109" i="18"/>
  <c r="N108" i="18"/>
  <c r="M108" i="18"/>
  <c r="N107" i="18"/>
  <c r="M107" i="18"/>
  <c r="N106" i="18"/>
  <c r="M106" i="18"/>
  <c r="N105" i="18"/>
  <c r="M105" i="18"/>
  <c r="N104" i="18"/>
  <c r="M104" i="18"/>
  <c r="N103" i="18"/>
  <c r="M103" i="18"/>
  <c r="N102" i="18"/>
  <c r="M102" i="18"/>
  <c r="N101" i="18"/>
  <c r="M101" i="18"/>
  <c r="N100" i="18"/>
  <c r="M100" i="18"/>
  <c r="N99" i="18"/>
  <c r="M99" i="18"/>
  <c r="N98" i="18"/>
  <c r="M98" i="18"/>
  <c r="N97" i="18"/>
  <c r="M97" i="18"/>
  <c r="N96" i="18"/>
  <c r="M96" i="18"/>
  <c r="N95" i="18"/>
  <c r="M95" i="18"/>
  <c r="N94" i="18"/>
  <c r="M94" i="18"/>
  <c r="N93" i="18"/>
  <c r="M93" i="18"/>
  <c r="N92" i="18"/>
  <c r="M92" i="18"/>
  <c r="N91" i="18"/>
  <c r="M91" i="18"/>
  <c r="G38" i="13" s="1"/>
  <c r="N90" i="18"/>
  <c r="M90" i="18"/>
  <c r="N89" i="18"/>
  <c r="M89" i="18"/>
  <c r="N88" i="18"/>
  <c r="M88" i="18"/>
  <c r="N87" i="18"/>
  <c r="M87" i="18"/>
  <c r="N86" i="18"/>
  <c r="M86" i="18"/>
  <c r="G44" i="13" s="1"/>
  <c r="N85" i="18"/>
  <c r="M85" i="18"/>
  <c r="N84" i="18"/>
  <c r="M84" i="18"/>
  <c r="N83" i="18"/>
  <c r="M83" i="18"/>
  <c r="N82" i="18"/>
  <c r="M82" i="18"/>
  <c r="N81" i="18"/>
  <c r="M81" i="18"/>
  <c r="N80" i="18"/>
  <c r="M80" i="18"/>
  <c r="N79" i="18"/>
  <c r="M79" i="18"/>
  <c r="N78" i="18"/>
  <c r="M78" i="18"/>
  <c r="N77" i="18"/>
  <c r="M77" i="18"/>
  <c r="N76" i="18"/>
  <c r="M76" i="18"/>
  <c r="N75" i="18"/>
  <c r="M75" i="18"/>
  <c r="N74" i="18"/>
  <c r="M74" i="18"/>
  <c r="G35" i="13" s="1"/>
  <c r="N73" i="18"/>
  <c r="G36" i="13" s="1"/>
  <c r="M73" i="18"/>
  <c r="N72" i="18"/>
  <c r="M72" i="18"/>
  <c r="N71" i="18"/>
  <c r="M71" i="18"/>
  <c r="N70" i="18"/>
  <c r="M70" i="18"/>
  <c r="N69" i="18"/>
  <c r="M69" i="18"/>
  <c r="N68" i="18"/>
  <c r="M68" i="18"/>
  <c r="N67" i="18"/>
  <c r="M67" i="18"/>
  <c r="N66" i="18"/>
  <c r="M66" i="18"/>
  <c r="N65" i="18"/>
  <c r="M65" i="18"/>
  <c r="N64" i="18"/>
  <c r="M64" i="18"/>
  <c r="N63" i="18"/>
  <c r="M63" i="18"/>
  <c r="N62" i="18"/>
  <c r="M62" i="18"/>
  <c r="N61" i="18"/>
  <c r="M61" i="18"/>
  <c r="N60" i="18"/>
  <c r="M60" i="18"/>
  <c r="N59" i="18"/>
  <c r="M59" i="18"/>
  <c r="M6" i="18" s="1"/>
  <c r="N58" i="18"/>
  <c r="M58" i="18"/>
  <c r="N57" i="18"/>
  <c r="M57" i="18"/>
  <c r="N56" i="18"/>
  <c r="M56" i="18"/>
  <c r="N55" i="18"/>
  <c r="M55" i="18"/>
  <c r="N54" i="18"/>
  <c r="M54" i="18"/>
  <c r="R53" i="18"/>
  <c r="N53" i="18"/>
  <c r="M53" i="18"/>
  <c r="N52" i="18"/>
  <c r="M52" i="18"/>
  <c r="N51" i="18"/>
  <c r="M51" i="18"/>
  <c r="N50" i="18"/>
  <c r="M50" i="18"/>
  <c r="N49" i="18"/>
  <c r="M49" i="18"/>
  <c r="N48" i="18"/>
  <c r="M48" i="18"/>
  <c r="N47" i="18"/>
  <c r="M47" i="18"/>
  <c r="N46" i="18"/>
  <c r="M46" i="18"/>
  <c r="N45" i="18"/>
  <c r="M45" i="18"/>
  <c r="N44" i="18"/>
  <c r="G27" i="13" s="1"/>
  <c r="M44" i="18"/>
  <c r="G28" i="13" s="1"/>
  <c r="N43" i="18"/>
  <c r="M43" i="18"/>
  <c r="N42" i="18"/>
  <c r="M42" i="18"/>
  <c r="N41" i="18"/>
  <c r="M41" i="18"/>
  <c r="N40" i="18"/>
  <c r="M40" i="18"/>
  <c r="G37" i="13" s="1"/>
  <c r="N39" i="18"/>
  <c r="M39" i="18"/>
  <c r="N38" i="18"/>
  <c r="M38" i="18"/>
  <c r="N37" i="18"/>
  <c r="M37" i="18"/>
  <c r="N36" i="18"/>
  <c r="M36" i="18"/>
  <c r="N35" i="18"/>
  <c r="M35" i="18"/>
  <c r="N34" i="18"/>
  <c r="M34" i="18"/>
  <c r="N33" i="18"/>
  <c r="M33" i="18"/>
  <c r="N32" i="18"/>
  <c r="M32" i="18"/>
  <c r="N31" i="18"/>
  <c r="M31" i="18"/>
  <c r="N30" i="18"/>
  <c r="M30" i="18"/>
  <c r="N29" i="18"/>
  <c r="M29" i="18"/>
  <c r="N28" i="18"/>
  <c r="M28" i="18"/>
  <c r="N27" i="18"/>
  <c r="M27" i="18"/>
  <c r="N26" i="18"/>
  <c r="M26" i="18"/>
  <c r="N25" i="18"/>
  <c r="M25" i="18"/>
  <c r="N24" i="18"/>
  <c r="M24" i="18"/>
  <c r="N23" i="18"/>
  <c r="M23" i="18"/>
  <c r="N22" i="18"/>
  <c r="M22" i="18"/>
  <c r="N21" i="18"/>
  <c r="M21" i="18"/>
  <c r="N20" i="18"/>
  <c r="M20" i="18"/>
  <c r="N19" i="18"/>
  <c r="M19" i="18"/>
  <c r="N18" i="18"/>
  <c r="M18" i="18"/>
  <c r="N17" i="18"/>
  <c r="M17" i="18"/>
  <c r="N16" i="18"/>
  <c r="M16" i="18"/>
  <c r="N15" i="18"/>
  <c r="M15" i="18"/>
  <c r="G26" i="13" s="1"/>
  <c r="N14" i="18"/>
  <c r="M14" i="18"/>
  <c r="N13" i="18"/>
  <c r="M13" i="18"/>
  <c r="N12" i="18"/>
  <c r="M12" i="18"/>
  <c r="N11" i="18"/>
  <c r="N131" i="18" s="1"/>
  <c r="M11" i="18"/>
  <c r="N10" i="18"/>
  <c r="M10" i="18"/>
  <c r="P9" i="18"/>
  <c r="N9" i="18"/>
  <c r="I9" i="18"/>
  <c r="I132" i="18" s="1"/>
  <c r="A5" i="18"/>
  <c r="B2" i="18"/>
  <c r="B1" i="18"/>
  <c r="J31" i="11"/>
  <c r="J27" i="11"/>
  <c r="J16" i="11"/>
  <c r="J23" i="11" s="1"/>
  <c r="J29" i="11" s="1"/>
  <c r="E1175" i="28" s="1"/>
  <c r="J10" i="11"/>
  <c r="H10" i="11"/>
  <c r="J9" i="11"/>
  <c r="H9" i="11"/>
  <c r="A5" i="11"/>
  <c r="J2" i="11"/>
  <c r="A2" i="11"/>
  <c r="A1" i="11"/>
  <c r="E47" i="4"/>
  <c r="H26" i="11" s="1"/>
  <c r="C1068" i="28" s="1"/>
  <c r="E44" i="4"/>
  <c r="H25" i="11" s="1"/>
  <c r="E25" i="4"/>
  <c r="H20" i="11" s="1"/>
  <c r="C985" i="28" s="1"/>
  <c r="C996" i="28" s="1"/>
  <c r="D24" i="4"/>
  <c r="E24" i="4" s="1"/>
  <c r="H19" i="11" s="1"/>
  <c r="C998" i="28" s="1"/>
  <c r="D22" i="4"/>
  <c r="E22" i="4" s="1"/>
  <c r="H15" i="11" s="1"/>
  <c r="D20" i="4"/>
  <c r="E20" i="4" s="1"/>
  <c r="D19" i="4"/>
  <c r="E19" i="4" s="1"/>
  <c r="D18" i="4"/>
  <c r="E18" i="4" s="1"/>
  <c r="D16" i="4"/>
  <c r="E16" i="4" s="1"/>
  <c r="H18" i="11" s="1"/>
  <c r="C958" i="28" s="1"/>
  <c r="E14" i="4"/>
  <c r="E12" i="4"/>
  <c r="D12" i="4"/>
  <c r="E10" i="4"/>
  <c r="D10" i="4"/>
  <c r="A5" i="4"/>
  <c r="B2" i="4"/>
  <c r="B1" i="4"/>
  <c r="J184" i="5"/>
  <c r="J183" i="5"/>
  <c r="J181" i="5"/>
  <c r="J180" i="5"/>
  <c r="J179" i="5"/>
  <c r="J177" i="5"/>
  <c r="J176" i="5"/>
  <c r="J175" i="5"/>
  <c r="J174" i="5"/>
  <c r="H174" i="5"/>
  <c r="J173" i="5"/>
  <c r="J172" i="5"/>
  <c r="J171" i="5"/>
  <c r="J170" i="5"/>
  <c r="J169" i="5"/>
  <c r="J168" i="5"/>
  <c r="J167" i="5"/>
  <c r="J166" i="5" s="1"/>
  <c r="J163" i="5"/>
  <c r="J162" i="5"/>
  <c r="H162" i="5"/>
  <c r="J161" i="5"/>
  <c r="J160" i="5"/>
  <c r="H160" i="5"/>
  <c r="J159" i="5"/>
  <c r="H159" i="5"/>
  <c r="J158" i="5"/>
  <c r="J157" i="5"/>
  <c r="J156" i="5"/>
  <c r="J155" i="5"/>
  <c r="J154" i="5"/>
  <c r="J153" i="5"/>
  <c r="J152" i="5"/>
  <c r="J151" i="5"/>
  <c r="J149" i="5"/>
  <c r="H149" i="5"/>
  <c r="J148" i="5"/>
  <c r="J147" i="5"/>
  <c r="J146" i="5"/>
  <c r="E723" i="28" s="1"/>
  <c r="J145" i="5"/>
  <c r="I376" i="21" s="1"/>
  <c r="I377" i="21" s="1"/>
  <c r="J144" i="5"/>
  <c r="J143" i="5"/>
  <c r="J142" i="5"/>
  <c r="J141" i="5"/>
  <c r="J140" i="5"/>
  <c r="C16" i="29" s="1"/>
  <c r="G16" i="29" s="1"/>
  <c r="J139" i="5"/>
  <c r="J138" i="5"/>
  <c r="C350" i="21" s="1"/>
  <c r="C351" i="21" s="1"/>
  <c r="J137" i="5"/>
  <c r="E533" i="28" s="1"/>
  <c r="J136" i="5"/>
  <c r="H132" i="5"/>
  <c r="J132" i="5" s="1"/>
  <c r="H131" i="5"/>
  <c r="A127" i="5"/>
  <c r="J124" i="5"/>
  <c r="A124" i="5"/>
  <c r="A123" i="5"/>
  <c r="J89" i="5"/>
  <c r="E396" i="28" s="1"/>
  <c r="H89" i="5"/>
  <c r="C396" i="28" s="1"/>
  <c r="J88" i="5"/>
  <c r="J87" i="5"/>
  <c r="J86" i="5"/>
  <c r="E345" i="28" s="1"/>
  <c r="J84" i="5"/>
  <c r="J83" i="5"/>
  <c r="J82" i="5"/>
  <c r="J81" i="5"/>
  <c r="J80" i="5"/>
  <c r="J78" i="5"/>
  <c r="E430" i="28" s="1"/>
  <c r="J77" i="5"/>
  <c r="J75" i="5"/>
  <c r="J74" i="5"/>
  <c r="J73" i="5"/>
  <c r="H71" i="5"/>
  <c r="J71" i="5" s="1"/>
  <c r="J70" i="5"/>
  <c r="H70" i="5"/>
  <c r="A67" i="5"/>
  <c r="J64" i="5"/>
  <c r="A64" i="5"/>
  <c r="A63" i="5"/>
  <c r="J57" i="5"/>
  <c r="J56" i="5"/>
  <c r="J54" i="5"/>
  <c r="O53" i="22" s="1"/>
  <c r="J53" i="5"/>
  <c r="O47" i="22" s="1"/>
  <c r="J52" i="5"/>
  <c r="H52" i="5"/>
  <c r="J51" i="5"/>
  <c r="O14" i="22" s="1"/>
  <c r="Q14" i="22" s="1"/>
  <c r="J50" i="5"/>
  <c r="J47" i="5"/>
  <c r="J46" i="5"/>
  <c r="J45" i="5"/>
  <c r="E256" i="28" s="1"/>
  <c r="H45" i="5"/>
  <c r="C256" i="28" s="1"/>
  <c r="J44" i="5"/>
  <c r="E176" i="28" s="1"/>
  <c r="J43" i="5"/>
  <c r="J42" i="5"/>
  <c r="E126" i="28" s="1"/>
  <c r="J41" i="5"/>
  <c r="E76" i="28" s="1"/>
  <c r="J40" i="5"/>
  <c r="J37" i="5"/>
  <c r="E393" i="28" s="1"/>
  <c r="H37" i="5"/>
  <c r="C393" i="28" s="1"/>
  <c r="J36" i="5"/>
  <c r="J35" i="5"/>
  <c r="C290" i="21" s="1"/>
  <c r="C291" i="21" s="1"/>
  <c r="J34" i="5"/>
  <c r="J33" i="5"/>
  <c r="J31" i="5"/>
  <c r="J30" i="5"/>
  <c r="G248" i="21" s="1"/>
  <c r="J28" i="5"/>
  <c r="J27" i="5"/>
  <c r="E301" i="28" s="1"/>
  <c r="J26" i="5"/>
  <c r="J25" i="5"/>
  <c r="E253" i="28" s="1"/>
  <c r="J24" i="5"/>
  <c r="E209" i="28" s="1"/>
  <c r="H24" i="5"/>
  <c r="C209" i="28" s="1"/>
  <c r="J23" i="5"/>
  <c r="E173" i="28" s="1"/>
  <c r="J22" i="5"/>
  <c r="E123" i="28" s="1"/>
  <c r="J21" i="5"/>
  <c r="C38" i="29" s="1"/>
  <c r="G38" i="29" s="1"/>
  <c r="J19" i="5"/>
  <c r="J18" i="5"/>
  <c r="I55" i="21" s="1"/>
  <c r="I56" i="21" s="1"/>
  <c r="J17" i="5"/>
  <c r="G55" i="21" s="1"/>
  <c r="G56" i="21" s="1"/>
  <c r="J15" i="5"/>
  <c r="J14" i="5"/>
  <c r="C37" i="29" s="1"/>
  <c r="H10" i="5"/>
  <c r="J10" i="5" s="1"/>
  <c r="H9" i="5"/>
  <c r="A5" i="5"/>
  <c r="J2" i="5"/>
  <c r="A2" i="5"/>
  <c r="A1" i="5"/>
  <c r="J260" i="1"/>
  <c r="I260" i="1"/>
  <c r="F260" i="1"/>
  <c r="E260" i="1"/>
  <c r="D260" i="1"/>
  <c r="C260" i="1"/>
  <c r="G259" i="1"/>
  <c r="H259" i="1" s="1"/>
  <c r="G258" i="1"/>
  <c r="G257" i="1"/>
  <c r="G256" i="1"/>
  <c r="H256" i="1" s="1"/>
  <c r="M256" i="1" s="1"/>
  <c r="G255" i="1"/>
  <c r="G254" i="1"/>
  <c r="H254" i="1" s="1"/>
  <c r="G253" i="1"/>
  <c r="G252" i="1"/>
  <c r="H252" i="1" s="1"/>
  <c r="G251" i="1"/>
  <c r="G250" i="1"/>
  <c r="G249" i="1"/>
  <c r="H249" i="1" s="1"/>
  <c r="G248" i="1"/>
  <c r="H248" i="1" s="1"/>
  <c r="M248" i="1" s="1"/>
  <c r="G247" i="1"/>
  <c r="G246" i="1"/>
  <c r="H246" i="1" s="1"/>
  <c r="G245" i="1"/>
  <c r="G244" i="1"/>
  <c r="G243" i="1"/>
  <c r="H243" i="1" s="1"/>
  <c r="G242" i="1"/>
  <c r="G241" i="1"/>
  <c r="H241" i="1" s="1"/>
  <c r="G240" i="1"/>
  <c r="H240" i="1" s="1"/>
  <c r="M240" i="1" s="1"/>
  <c r="G239" i="1"/>
  <c r="G238" i="1"/>
  <c r="H238" i="1" s="1"/>
  <c r="H173" i="5" s="1"/>
  <c r="G237" i="1"/>
  <c r="G236" i="1"/>
  <c r="H236" i="1" s="1"/>
  <c r="M236" i="1" s="1"/>
  <c r="G235" i="1"/>
  <c r="G234" i="1"/>
  <c r="G233" i="1"/>
  <c r="H233" i="1" s="1"/>
  <c r="G232" i="1"/>
  <c r="H232" i="1" s="1"/>
  <c r="G231" i="1"/>
  <c r="G230" i="1"/>
  <c r="H230" i="1" s="1"/>
  <c r="G229" i="1"/>
  <c r="G228" i="1"/>
  <c r="G227" i="1"/>
  <c r="H227" i="1" s="1"/>
  <c r="M227" i="1" s="1"/>
  <c r="G226" i="1"/>
  <c r="G225" i="1"/>
  <c r="H225" i="1" s="1"/>
  <c r="G224" i="1"/>
  <c r="H224" i="1" s="1"/>
  <c r="M224" i="1" s="1"/>
  <c r="G223" i="1"/>
  <c r="G222" i="1"/>
  <c r="H222" i="1" s="1"/>
  <c r="G221" i="1"/>
  <c r="G220" i="1"/>
  <c r="H220" i="1" s="1"/>
  <c r="G219" i="1"/>
  <c r="H219" i="1" s="1"/>
  <c r="M219" i="1" s="1"/>
  <c r="G218" i="1"/>
  <c r="G217" i="1"/>
  <c r="H217" i="1" s="1"/>
  <c r="G216" i="1"/>
  <c r="H216" i="1" s="1"/>
  <c r="M216" i="1" s="1"/>
  <c r="G215" i="1"/>
  <c r="G214" i="1"/>
  <c r="H214" i="1" s="1"/>
  <c r="G213" i="1"/>
  <c r="G212" i="1"/>
  <c r="H212" i="1" s="1"/>
  <c r="M212" i="1" s="1"/>
  <c r="G211" i="1"/>
  <c r="H211" i="1" s="1"/>
  <c r="M211" i="1" s="1"/>
  <c r="G210" i="1"/>
  <c r="G209" i="1"/>
  <c r="H209" i="1" s="1"/>
  <c r="G208" i="1"/>
  <c r="H208" i="1" s="1"/>
  <c r="M208" i="1" s="1"/>
  <c r="G207" i="1"/>
  <c r="G206" i="1"/>
  <c r="H206" i="1" s="1"/>
  <c r="G205" i="1"/>
  <c r="G204" i="1"/>
  <c r="G203" i="1"/>
  <c r="H203" i="1" s="1"/>
  <c r="M203" i="1" s="1"/>
  <c r="G202" i="1"/>
  <c r="G201" i="1"/>
  <c r="H201" i="1" s="1"/>
  <c r="G200" i="1"/>
  <c r="H200" i="1" s="1"/>
  <c r="M200" i="1" s="1"/>
  <c r="G199" i="1"/>
  <c r="G198" i="1"/>
  <c r="H198" i="1" s="1"/>
  <c r="G197" i="1"/>
  <c r="G196" i="1"/>
  <c r="H196" i="1" s="1"/>
  <c r="M196" i="1" s="1"/>
  <c r="G195" i="1"/>
  <c r="H195" i="1" s="1"/>
  <c r="G194" i="1"/>
  <c r="G193" i="1"/>
  <c r="G192" i="1"/>
  <c r="H192" i="1" s="1"/>
  <c r="M192" i="1" s="1"/>
  <c r="G191" i="1"/>
  <c r="G190" i="1"/>
  <c r="H190" i="1" s="1"/>
  <c r="G189" i="1"/>
  <c r="G188" i="1"/>
  <c r="H188" i="1" s="1"/>
  <c r="G187" i="1"/>
  <c r="G186" i="1"/>
  <c r="G185" i="1"/>
  <c r="H185" i="1" s="1"/>
  <c r="G184" i="1"/>
  <c r="H184" i="1" s="1"/>
  <c r="M184" i="1" s="1"/>
  <c r="G183" i="1"/>
  <c r="G182" i="1"/>
  <c r="H182" i="1" s="1"/>
  <c r="G181" i="1"/>
  <c r="G180" i="1"/>
  <c r="G179" i="1"/>
  <c r="H179" i="1" s="1"/>
  <c r="G178" i="1"/>
  <c r="G177" i="1"/>
  <c r="H177" i="1" s="1"/>
  <c r="G176" i="1"/>
  <c r="H176" i="1" s="1"/>
  <c r="M176" i="1" s="1"/>
  <c r="G175" i="1"/>
  <c r="G174" i="1"/>
  <c r="H174" i="1" s="1"/>
  <c r="G173" i="1"/>
  <c r="G172" i="1"/>
  <c r="H172" i="1" s="1"/>
  <c r="M172" i="1" s="1"/>
  <c r="G171" i="1"/>
  <c r="H171" i="1" s="1"/>
  <c r="H154" i="5" s="1"/>
  <c r="G170" i="1"/>
  <c r="G169" i="1"/>
  <c r="G168" i="1"/>
  <c r="G167" i="1"/>
  <c r="G166" i="1"/>
  <c r="G165" i="1"/>
  <c r="G164" i="1"/>
  <c r="H164" i="1" s="1"/>
  <c r="G163" i="1"/>
  <c r="G162" i="1"/>
  <c r="G161" i="1"/>
  <c r="H161" i="1" s="1"/>
  <c r="M161" i="1" s="1"/>
  <c r="G160" i="1"/>
  <c r="G159" i="1"/>
  <c r="G158" i="1"/>
  <c r="G157" i="1"/>
  <c r="H157" i="1" s="1"/>
  <c r="M157" i="1" s="1"/>
  <c r="G156" i="1"/>
  <c r="H156" i="1" s="1"/>
  <c r="G155" i="1"/>
  <c r="G154" i="1"/>
  <c r="G153" i="1"/>
  <c r="H153" i="1" s="1"/>
  <c r="M153" i="1" s="1"/>
  <c r="G152" i="1"/>
  <c r="G151" i="1"/>
  <c r="G150" i="1"/>
  <c r="G149" i="1"/>
  <c r="G148" i="1"/>
  <c r="H148" i="1" s="1"/>
  <c r="G147" i="1"/>
  <c r="G146" i="1"/>
  <c r="G145" i="1"/>
  <c r="H145" i="1" s="1"/>
  <c r="H136" i="5" s="1"/>
  <c r="G144" i="1"/>
  <c r="G143" i="1"/>
  <c r="G142" i="1"/>
  <c r="H142" i="1" s="1"/>
  <c r="M142" i="1" s="1"/>
  <c r="G141" i="1"/>
  <c r="H141" i="1" s="1"/>
  <c r="G140" i="1"/>
  <c r="H140" i="1" s="1"/>
  <c r="G139" i="1"/>
  <c r="G138" i="1"/>
  <c r="H138" i="1" s="1"/>
  <c r="M138" i="1" s="1"/>
  <c r="G137" i="1"/>
  <c r="G136" i="1"/>
  <c r="H136" i="1" s="1"/>
  <c r="H33" i="5" s="1"/>
  <c r="C342" i="28" s="1"/>
  <c r="G135" i="1"/>
  <c r="G134" i="1"/>
  <c r="H134" i="1" s="1"/>
  <c r="M134" i="1" s="1"/>
  <c r="G133" i="1"/>
  <c r="H133" i="1" s="1"/>
  <c r="G132" i="1"/>
  <c r="H132" i="1" s="1"/>
  <c r="G131" i="1"/>
  <c r="G130" i="1"/>
  <c r="H130" i="1" s="1"/>
  <c r="M130" i="1" s="1"/>
  <c r="G129" i="1"/>
  <c r="H129" i="1" s="1"/>
  <c r="M129" i="1" s="1"/>
  <c r="G128" i="1"/>
  <c r="H128" i="1" s="1"/>
  <c r="G127" i="1"/>
  <c r="G126" i="1"/>
  <c r="H126" i="1" s="1"/>
  <c r="G125" i="1"/>
  <c r="H125" i="1" s="1"/>
  <c r="H83" i="5" s="1"/>
  <c r="G124" i="1"/>
  <c r="H124" i="1" s="1"/>
  <c r="G123" i="1"/>
  <c r="G122" i="1"/>
  <c r="H122" i="1" s="1"/>
  <c r="M122" i="1" s="1"/>
  <c r="G121" i="1"/>
  <c r="G120" i="1"/>
  <c r="H120" i="1" s="1"/>
  <c r="G119" i="1"/>
  <c r="G118" i="1"/>
  <c r="H118" i="1" s="1"/>
  <c r="M118" i="1" s="1"/>
  <c r="G117" i="1"/>
  <c r="H117" i="1" s="1"/>
  <c r="G116" i="1"/>
  <c r="H116" i="1" s="1"/>
  <c r="G115" i="1"/>
  <c r="G114" i="1"/>
  <c r="H114" i="1" s="1"/>
  <c r="M114" i="1" s="1"/>
  <c r="G113" i="1"/>
  <c r="G112" i="1"/>
  <c r="H112" i="1" s="1"/>
  <c r="G111" i="1"/>
  <c r="G110" i="1"/>
  <c r="G109" i="1"/>
  <c r="H109" i="1" s="1"/>
  <c r="G108" i="1"/>
  <c r="H108" i="1" s="1"/>
  <c r="G107" i="1"/>
  <c r="G106" i="1"/>
  <c r="H106" i="1" s="1"/>
  <c r="M106" i="1" s="1"/>
  <c r="G105" i="1"/>
  <c r="G104" i="1"/>
  <c r="H104" i="1" s="1"/>
  <c r="G103" i="1"/>
  <c r="G102" i="1"/>
  <c r="H102" i="1" s="1"/>
  <c r="M102" i="1" s="1"/>
  <c r="G101" i="1"/>
  <c r="H101" i="1" s="1"/>
  <c r="G100" i="1"/>
  <c r="H100" i="1" s="1"/>
  <c r="G99" i="1"/>
  <c r="H99" i="1" s="1"/>
  <c r="G98" i="1"/>
  <c r="G97" i="1"/>
  <c r="H97" i="1" s="1"/>
  <c r="M97" i="1" s="1"/>
  <c r="G96" i="1"/>
  <c r="G95" i="1"/>
  <c r="H95" i="1" s="1"/>
  <c r="G94" i="1"/>
  <c r="H94" i="1" s="1"/>
  <c r="G93" i="1"/>
  <c r="H93" i="1" s="1"/>
  <c r="G92" i="1"/>
  <c r="H92" i="1" s="1"/>
  <c r="M92" i="1" s="1"/>
  <c r="G91" i="1"/>
  <c r="H91" i="1" s="1"/>
  <c r="G90" i="1"/>
  <c r="G89" i="1"/>
  <c r="H89" i="1" s="1"/>
  <c r="M89" i="1" s="1"/>
  <c r="G88" i="1"/>
  <c r="G87" i="1"/>
  <c r="H87" i="1" s="1"/>
  <c r="G86" i="1"/>
  <c r="H86" i="1" s="1"/>
  <c r="G85" i="1"/>
  <c r="H85" i="1" s="1"/>
  <c r="M85" i="1" s="1"/>
  <c r="G84" i="1"/>
  <c r="H84" i="1" s="1"/>
  <c r="M84" i="1" s="1"/>
  <c r="G83" i="1"/>
  <c r="H83" i="1" s="1"/>
  <c r="G82" i="1"/>
  <c r="H82" i="1" s="1"/>
  <c r="G81" i="1"/>
  <c r="H81" i="1" s="1"/>
  <c r="M81" i="1" s="1"/>
  <c r="G80" i="1"/>
  <c r="G79" i="1"/>
  <c r="H79" i="1" s="1"/>
  <c r="G78" i="1"/>
  <c r="H78" i="1" s="1"/>
  <c r="G77" i="1"/>
  <c r="G76" i="1"/>
  <c r="H76" i="1" s="1"/>
  <c r="M76" i="1" s="1"/>
  <c r="G75" i="1"/>
  <c r="H75" i="1" s="1"/>
  <c r="G74" i="1"/>
  <c r="H74" i="1" s="1"/>
  <c r="G73" i="1"/>
  <c r="G72" i="1"/>
  <c r="G71" i="1"/>
  <c r="H71" i="1" s="1"/>
  <c r="G70" i="1"/>
  <c r="H70" i="1" s="1"/>
  <c r="G69" i="1"/>
  <c r="H69" i="1" s="1"/>
  <c r="M69" i="1" s="1"/>
  <c r="G68" i="1"/>
  <c r="H68" i="1" s="1"/>
  <c r="M68" i="1" s="1"/>
  <c r="G67" i="1"/>
  <c r="C236" i="21" s="1"/>
  <c r="G66" i="1"/>
  <c r="G65" i="1"/>
  <c r="C235" i="21" s="1"/>
  <c r="G64" i="1"/>
  <c r="G63" i="1"/>
  <c r="H63" i="1" s="1"/>
  <c r="G62" i="1"/>
  <c r="H62" i="1" s="1"/>
  <c r="G61" i="1"/>
  <c r="H61" i="1" s="1"/>
  <c r="G60" i="1"/>
  <c r="H60" i="1" s="1"/>
  <c r="M60" i="1" s="1"/>
  <c r="G59" i="1"/>
  <c r="H59" i="1" s="1"/>
  <c r="G58" i="1"/>
  <c r="H58" i="1" s="1"/>
  <c r="G57" i="1"/>
  <c r="H57" i="1" s="1"/>
  <c r="G56" i="1"/>
  <c r="H56" i="1" s="1"/>
  <c r="G55" i="1"/>
  <c r="H55" i="1" s="1"/>
  <c r="M55" i="1" s="1"/>
  <c r="G54" i="1"/>
  <c r="H54" i="1" s="1"/>
  <c r="G53" i="1"/>
  <c r="H53" i="1" s="1"/>
  <c r="G52" i="1"/>
  <c r="G51" i="1"/>
  <c r="H51" i="1" s="1"/>
  <c r="M51" i="1" s="1"/>
  <c r="G50" i="1"/>
  <c r="H50" i="1" s="1"/>
  <c r="M50" i="1" s="1"/>
  <c r="G49" i="1"/>
  <c r="G48" i="1"/>
  <c r="H48" i="1" s="1"/>
  <c r="G47" i="1"/>
  <c r="H47" i="1" s="1"/>
  <c r="M47" i="1" s="1"/>
  <c r="G46" i="1"/>
  <c r="G45" i="1"/>
  <c r="G44" i="1"/>
  <c r="G43" i="1"/>
  <c r="H43" i="1" s="1"/>
  <c r="G42" i="1"/>
  <c r="H42" i="1" s="1"/>
  <c r="M42" i="1" s="1"/>
  <c r="G41" i="1"/>
  <c r="G40" i="1"/>
  <c r="H40" i="1" s="1"/>
  <c r="G39" i="1"/>
  <c r="H39" i="1" s="1"/>
  <c r="G38" i="1"/>
  <c r="G37" i="1"/>
  <c r="H37" i="1" s="1"/>
  <c r="G36" i="1"/>
  <c r="G35" i="1"/>
  <c r="H35" i="1" s="1"/>
  <c r="M35" i="1" s="1"/>
  <c r="G34" i="1"/>
  <c r="H34" i="1" s="1"/>
  <c r="M34" i="1" s="1"/>
  <c r="G33" i="1"/>
  <c r="G32" i="1"/>
  <c r="H32" i="1" s="1"/>
  <c r="G31" i="1"/>
  <c r="H31" i="1" s="1"/>
  <c r="M31" i="1" s="1"/>
  <c r="G30" i="1"/>
  <c r="G29" i="1"/>
  <c r="H29" i="1" s="1"/>
  <c r="G28" i="1"/>
  <c r="G27" i="1"/>
  <c r="H27" i="1" s="1"/>
  <c r="G26" i="1"/>
  <c r="H26" i="1" s="1"/>
  <c r="M26" i="1" s="1"/>
  <c r="G25" i="1"/>
  <c r="G24" i="1"/>
  <c r="H24" i="1" s="1"/>
  <c r="G23" i="1"/>
  <c r="H23" i="1" s="1"/>
  <c r="M23" i="1" s="1"/>
  <c r="G22" i="1"/>
  <c r="G21" i="1"/>
  <c r="H21" i="1" s="1"/>
  <c r="G20" i="1"/>
  <c r="G19" i="1"/>
  <c r="G18" i="1"/>
  <c r="G17" i="1"/>
  <c r="G16" i="1"/>
  <c r="G15" i="1"/>
  <c r="H15" i="1" s="1"/>
  <c r="M15" i="1" s="1"/>
  <c r="G14" i="1"/>
  <c r="G13" i="1"/>
  <c r="H13" i="1" s="1"/>
  <c r="G12" i="1"/>
  <c r="G11" i="1"/>
  <c r="H11" i="1" s="1"/>
  <c r="G10" i="1"/>
  <c r="H10" i="1" s="1"/>
  <c r="M10" i="1" s="1"/>
  <c r="M9" i="1"/>
  <c r="J2" i="16"/>
  <c r="A2" i="16"/>
  <c r="A1" i="16"/>
  <c r="C17" i="15"/>
  <c r="D14" i="3"/>
  <c r="I288" i="21" l="1"/>
  <c r="E17" i="29"/>
  <c r="E19" i="29" s="1"/>
  <c r="E668" i="28"/>
  <c r="E669" i="28" s="1"/>
  <c r="G34" i="13"/>
  <c r="G40" i="13" s="1"/>
  <c r="M131" i="18"/>
  <c r="M137" i="18" s="1"/>
  <c r="G30" i="13"/>
  <c r="N6" i="18"/>
  <c r="G135" i="18"/>
  <c r="G16" i="13"/>
  <c r="E132" i="18"/>
  <c r="I42" i="13"/>
  <c r="I45" i="13" s="1"/>
  <c r="G89" i="21"/>
  <c r="G88" i="21" s="1"/>
  <c r="G101" i="21" s="1"/>
  <c r="E42" i="29"/>
  <c r="G37" i="29"/>
  <c r="C12" i="24"/>
  <c r="N12" i="24" s="1"/>
  <c r="N15" i="24" s="1"/>
  <c r="M17" i="22"/>
  <c r="C21" i="22"/>
  <c r="G21" i="22"/>
  <c r="M11" i="22"/>
  <c r="M20" i="22"/>
  <c r="E100" i="22"/>
  <c r="E99" i="22"/>
  <c r="I388" i="21"/>
  <c r="I403" i="21" s="1"/>
  <c r="G348" i="21"/>
  <c r="I337" i="21"/>
  <c r="I348" i="21" s="1"/>
  <c r="E135" i="18"/>
  <c r="I101" i="21"/>
  <c r="H157" i="5"/>
  <c r="G18" i="13" s="1"/>
  <c r="J150" i="5"/>
  <c r="E1197" i="28"/>
  <c r="E1199" i="28" s="1"/>
  <c r="J32" i="11"/>
  <c r="E1225" i="28" s="1"/>
  <c r="H13" i="11"/>
  <c r="D28" i="4"/>
  <c r="E28" i="4" s="1"/>
  <c r="D30" i="4"/>
  <c r="E30" i="4" s="1"/>
  <c r="D32" i="4"/>
  <c r="E32" i="4" s="1"/>
  <c r="D35" i="4"/>
  <c r="E35" i="4" s="1"/>
  <c r="D37" i="4"/>
  <c r="E37" i="4" s="1"/>
  <c r="D39" i="4"/>
  <c r="E39" i="4" s="1"/>
  <c r="D41" i="4"/>
  <c r="E41" i="4" s="1"/>
  <c r="D51" i="4"/>
  <c r="E51" i="4" s="1"/>
  <c r="H31" i="11" s="1"/>
  <c r="G11" i="2"/>
  <c r="I11" i="2" s="1"/>
  <c r="G15" i="2"/>
  <c r="I15" i="2" s="1"/>
  <c r="G40" i="2"/>
  <c r="G42" i="2"/>
  <c r="F48" i="2" s="1"/>
  <c r="G44" i="2"/>
  <c r="I44" i="2" s="1"/>
  <c r="G45" i="2"/>
  <c r="I45" i="2" s="1"/>
  <c r="G46" i="2"/>
  <c r="I46" i="2" s="1"/>
  <c r="G47" i="2"/>
  <c r="I47" i="2" s="1"/>
  <c r="D9" i="4"/>
  <c r="E9" i="4" s="1"/>
  <c r="H12" i="11" s="1"/>
  <c r="C845" i="28" s="1"/>
  <c r="C868" i="28" s="1"/>
  <c r="C872" i="28" s="1"/>
  <c r="D27" i="4"/>
  <c r="E27" i="4" s="1"/>
  <c r="D29" i="4"/>
  <c r="E29" i="4" s="1"/>
  <c r="D31" i="4"/>
  <c r="E31" i="4" s="1"/>
  <c r="D33" i="4"/>
  <c r="E33" i="4" s="1"/>
  <c r="D36" i="4"/>
  <c r="E36" i="4" s="1"/>
  <c r="D38" i="4"/>
  <c r="E38" i="4" s="1"/>
  <c r="D40" i="4"/>
  <c r="E40" i="4" s="1"/>
  <c r="D42" i="4"/>
  <c r="E42" i="4" s="1"/>
  <c r="C1038" i="28"/>
  <c r="C1039" i="28" s="1"/>
  <c r="H27" i="11"/>
  <c r="C913" i="28"/>
  <c r="C898" i="28"/>
  <c r="C910" i="28" s="1"/>
  <c r="C483" i="28"/>
  <c r="C484" i="28" s="1"/>
  <c r="C186" i="21"/>
  <c r="C210" i="21" s="1"/>
  <c r="J79" i="5"/>
  <c r="J261" i="1"/>
  <c r="M241" i="1"/>
  <c r="E570" i="28"/>
  <c r="E571" i="28" s="1"/>
  <c r="J132" i="18"/>
  <c r="C40" i="29"/>
  <c r="G40" i="29" s="1"/>
  <c r="M148" i="1"/>
  <c r="M117" i="1"/>
  <c r="M32" i="1"/>
  <c r="M43" i="1"/>
  <c r="M56" i="1"/>
  <c r="H65" i="1"/>
  <c r="M65" i="1" s="1"/>
  <c r="H113" i="1"/>
  <c r="M113" i="1" s="1"/>
  <c r="M201" i="1"/>
  <c r="M217" i="1"/>
  <c r="M225" i="1"/>
  <c r="M133" i="1"/>
  <c r="M164" i="1"/>
  <c r="M177" i="1"/>
  <c r="M24" i="1"/>
  <c r="M48" i="1"/>
  <c r="M220" i="1"/>
  <c r="J29" i="5"/>
  <c r="C39" i="29"/>
  <c r="G39" i="29" s="1"/>
  <c r="M156" i="1"/>
  <c r="F132" i="18"/>
  <c r="M74" i="1"/>
  <c r="M101" i="1"/>
  <c r="M9" i="18"/>
  <c r="G186" i="21"/>
  <c r="G210" i="21" s="1"/>
  <c r="G246" i="21"/>
  <c r="G249" i="21" s="1"/>
  <c r="H16" i="1"/>
  <c r="M16" i="1" s="1"/>
  <c r="H204" i="1"/>
  <c r="M204" i="1" s="1"/>
  <c r="H244" i="1"/>
  <c r="M244" i="1" s="1"/>
  <c r="H251" i="1"/>
  <c r="M251" i="1" s="1"/>
  <c r="H156" i="5"/>
  <c r="H19" i="1"/>
  <c r="M19" i="1" s="1"/>
  <c r="H77" i="1"/>
  <c r="M77" i="1" s="1"/>
  <c r="M93" i="1"/>
  <c r="H98" i="1"/>
  <c r="M98" i="1" s="1"/>
  <c r="H121" i="1"/>
  <c r="M121" i="1" s="1"/>
  <c r="M125" i="1"/>
  <c r="H149" i="1"/>
  <c r="M149" i="1" s="1"/>
  <c r="H152" i="1"/>
  <c r="M152" i="1" s="1"/>
  <c r="H168" i="1"/>
  <c r="H140" i="5" s="1"/>
  <c r="C613" i="28" s="1"/>
  <c r="C614" i="28" s="1"/>
  <c r="M195" i="1"/>
  <c r="M252" i="1"/>
  <c r="H257" i="1"/>
  <c r="M257" i="1" s="1"/>
  <c r="M11" i="1"/>
  <c r="H45" i="1"/>
  <c r="M45" i="1" s="1"/>
  <c r="C237" i="21"/>
  <c r="C246" i="21" s="1"/>
  <c r="H73" i="1"/>
  <c r="M73" i="1" s="1"/>
  <c r="H180" i="1"/>
  <c r="M180" i="1" s="1"/>
  <c r="H187" i="1"/>
  <c r="M187" i="1" s="1"/>
  <c r="H228" i="1"/>
  <c r="M228" i="1" s="1"/>
  <c r="H235" i="1"/>
  <c r="M235" i="1" s="1"/>
  <c r="C15" i="29"/>
  <c r="G15" i="29" s="1"/>
  <c r="H18" i="1"/>
  <c r="M18" i="1" s="1"/>
  <c r="M27" i="1"/>
  <c r="M40" i="1"/>
  <c r="M61" i="1"/>
  <c r="H66" i="1"/>
  <c r="M66" i="1" s="1"/>
  <c r="H105" i="1"/>
  <c r="M105" i="1" s="1"/>
  <c r="M109" i="1"/>
  <c r="H137" i="1"/>
  <c r="M137" i="1" s="1"/>
  <c r="M141" i="1"/>
  <c r="H22" i="5"/>
  <c r="C123" i="28" s="1"/>
  <c r="C124" i="28" s="1"/>
  <c r="M144" i="1"/>
  <c r="H160" i="1"/>
  <c r="M160" i="1" s="1"/>
  <c r="M188" i="1"/>
  <c r="H193" i="1"/>
  <c r="M193" i="1" s="1"/>
  <c r="H171" i="5"/>
  <c r="M259" i="1"/>
  <c r="J13" i="5"/>
  <c r="C17" i="29"/>
  <c r="E665" i="28"/>
  <c r="E666" i="28" s="1"/>
  <c r="F261" i="1"/>
  <c r="M82" i="1"/>
  <c r="M185" i="1"/>
  <c r="M209" i="1"/>
  <c r="M233" i="1"/>
  <c r="M249" i="1"/>
  <c r="C719" i="28"/>
  <c r="C16" i="28"/>
  <c r="H14" i="1"/>
  <c r="M14" i="1" s="1"/>
  <c r="H20" i="1"/>
  <c r="M20" i="1" s="1"/>
  <c r="C18" i="28"/>
  <c r="H25" i="1"/>
  <c r="M25" i="1" s="1"/>
  <c r="H46" i="1"/>
  <c r="H44" i="5" s="1"/>
  <c r="C176" i="28" s="1"/>
  <c r="C177" i="28" s="1"/>
  <c r="H151" i="1"/>
  <c r="M151" i="1" s="1"/>
  <c r="H159" i="1"/>
  <c r="M159" i="1" s="1"/>
  <c r="H167" i="1"/>
  <c r="M167" i="1" s="1"/>
  <c r="H183" i="1"/>
  <c r="H189" i="1"/>
  <c r="H143" i="5" s="1"/>
  <c r="H194" i="1"/>
  <c r="M194" i="1" s="1"/>
  <c r="H247" i="1"/>
  <c r="M247" i="1" s="1"/>
  <c r="H253" i="1"/>
  <c r="M253" i="1" s="1"/>
  <c r="H258" i="1"/>
  <c r="M258" i="1" s="1"/>
  <c r="H142" i="5"/>
  <c r="M179" i="1"/>
  <c r="H27" i="5"/>
  <c r="C301" i="28" s="1"/>
  <c r="C302" i="28" s="1"/>
  <c r="M126" i="1"/>
  <c r="H12" i="1"/>
  <c r="M12" i="1" s="1"/>
  <c r="H17" i="1"/>
  <c r="M17" i="1" s="1"/>
  <c r="H38" i="1"/>
  <c r="M38" i="1" s="1"/>
  <c r="H44" i="1"/>
  <c r="M44" i="1" s="1"/>
  <c r="M49" i="1"/>
  <c r="H175" i="5"/>
  <c r="F17" i="24" s="1"/>
  <c r="F18" i="24" s="1"/>
  <c r="M243" i="1"/>
  <c r="H30" i="1"/>
  <c r="H25" i="5" s="1"/>
  <c r="C253" i="28" s="1"/>
  <c r="C254" i="28" s="1"/>
  <c r="H36" i="1"/>
  <c r="H21" i="5" s="1"/>
  <c r="H41" i="1"/>
  <c r="H34" i="5" s="1"/>
  <c r="H147" i="1"/>
  <c r="M147" i="1" s="1"/>
  <c r="H155" i="1"/>
  <c r="M155" i="1" s="1"/>
  <c r="H163" i="1"/>
  <c r="M163" i="1" s="1"/>
  <c r="H215" i="1"/>
  <c r="M215" i="1" s="1"/>
  <c r="H221" i="1"/>
  <c r="M221" i="1" s="1"/>
  <c r="H226" i="1"/>
  <c r="H163" i="5" s="1"/>
  <c r="M232" i="1"/>
  <c r="H22" i="1"/>
  <c r="H17" i="5" s="1"/>
  <c r="H28" i="1"/>
  <c r="M28" i="1" s="1"/>
  <c r="H33" i="1"/>
  <c r="M33" i="1" s="1"/>
  <c r="H152" i="5"/>
  <c r="M39" i="1"/>
  <c r="H18" i="5"/>
  <c r="E55" i="21" s="1"/>
  <c r="E56" i="21" s="1"/>
  <c r="H52" i="1"/>
  <c r="H28" i="5" s="1"/>
  <c r="H181" i="1"/>
  <c r="M181" i="1" s="1"/>
  <c r="H186" i="1"/>
  <c r="M186" i="1" s="1"/>
  <c r="H213" i="1"/>
  <c r="M213" i="1" s="1"/>
  <c r="H218" i="1"/>
  <c r="M218" i="1" s="1"/>
  <c r="H250" i="1"/>
  <c r="M250" i="1" s="1"/>
  <c r="M62" i="1"/>
  <c r="H64" i="1"/>
  <c r="M64" i="1" s="1"/>
  <c r="H67" i="1"/>
  <c r="M67" i="1" s="1"/>
  <c r="M70" i="1"/>
  <c r="H72" i="1"/>
  <c r="M72" i="1" s="1"/>
  <c r="M78" i="1"/>
  <c r="H80" i="1"/>
  <c r="M80" i="1" s="1"/>
  <c r="M86" i="1"/>
  <c r="H88" i="1"/>
  <c r="M88" i="1" s="1"/>
  <c r="M94" i="1"/>
  <c r="H96" i="1"/>
  <c r="M96" i="1" s="1"/>
  <c r="H103" i="1"/>
  <c r="M103" i="1" s="1"/>
  <c r="H107" i="1"/>
  <c r="M107" i="1" s="1"/>
  <c r="H111" i="1"/>
  <c r="M111" i="1" s="1"/>
  <c r="H115" i="1"/>
  <c r="M115" i="1" s="1"/>
  <c r="H119" i="1"/>
  <c r="H81" i="5" s="1"/>
  <c r="H123" i="1"/>
  <c r="M123" i="1" s="1"/>
  <c r="H127" i="1"/>
  <c r="H47" i="5" s="1"/>
  <c r="H131" i="1"/>
  <c r="M131" i="1" s="1"/>
  <c r="H135" i="1"/>
  <c r="M135" i="1" s="1"/>
  <c r="H139" i="1"/>
  <c r="H87" i="5" s="1"/>
  <c r="H143" i="1"/>
  <c r="M143" i="1" s="1"/>
  <c r="M145" i="1"/>
  <c r="M171" i="1"/>
  <c r="H173" i="1"/>
  <c r="M173" i="1" s="1"/>
  <c r="H178" i="1"/>
  <c r="M178" i="1" s="1"/>
  <c r="H199" i="1"/>
  <c r="M199" i="1" s="1"/>
  <c r="H205" i="1"/>
  <c r="M205" i="1" s="1"/>
  <c r="H210" i="1"/>
  <c r="M210" i="1" s="1"/>
  <c r="H231" i="1"/>
  <c r="M231" i="1" s="1"/>
  <c r="H237" i="1"/>
  <c r="M237" i="1" s="1"/>
  <c r="H242" i="1"/>
  <c r="M242" i="1" s="1"/>
  <c r="H178" i="5"/>
  <c r="L17" i="24" s="1"/>
  <c r="H46" i="5"/>
  <c r="G260" i="1"/>
  <c r="M59" i="1"/>
  <c r="M75" i="1"/>
  <c r="M83" i="1"/>
  <c r="M91" i="1"/>
  <c r="H53" i="5"/>
  <c r="O50" i="22" s="1"/>
  <c r="M99" i="1"/>
  <c r="H175" i="1"/>
  <c r="M175" i="1" s="1"/>
  <c r="H207" i="1"/>
  <c r="M207" i="1" s="1"/>
  <c r="H239" i="1"/>
  <c r="M239" i="1" s="1"/>
  <c r="H245" i="1"/>
  <c r="M245" i="1" s="1"/>
  <c r="C15" i="28"/>
  <c r="M13" i="1"/>
  <c r="M21" i="1"/>
  <c r="M29" i="1"/>
  <c r="H137" i="5"/>
  <c r="C6" i="29" s="1"/>
  <c r="G6" i="29" s="1"/>
  <c r="M37" i="1"/>
  <c r="M53" i="1"/>
  <c r="M54" i="1"/>
  <c r="M63" i="1"/>
  <c r="M71" i="1"/>
  <c r="M79" i="1"/>
  <c r="M87" i="1"/>
  <c r="H90" i="1"/>
  <c r="M90" i="1" s="1"/>
  <c r="M95" i="1"/>
  <c r="M100" i="1"/>
  <c r="M104" i="1"/>
  <c r="M108" i="1"/>
  <c r="H57" i="5"/>
  <c r="O56" i="22" s="1"/>
  <c r="M112" i="1"/>
  <c r="M116" i="1"/>
  <c r="M120" i="1"/>
  <c r="M124" i="1"/>
  <c r="H31" i="5"/>
  <c r="M128" i="1"/>
  <c r="H78" i="5"/>
  <c r="C430" i="28" s="1"/>
  <c r="C431" i="28" s="1"/>
  <c r="M132" i="1"/>
  <c r="M136" i="1"/>
  <c r="M140" i="1"/>
  <c r="H146" i="1"/>
  <c r="H42" i="5" s="1"/>
  <c r="C126" i="28" s="1"/>
  <c r="C127" i="28" s="1"/>
  <c r="H150" i="1"/>
  <c r="M150" i="1" s="1"/>
  <c r="H154" i="1"/>
  <c r="M154" i="1" s="1"/>
  <c r="H158" i="1"/>
  <c r="M158" i="1" s="1"/>
  <c r="H162" i="1"/>
  <c r="M162" i="1" s="1"/>
  <c r="H166" i="1"/>
  <c r="M166" i="1" s="1"/>
  <c r="H170" i="1"/>
  <c r="M170" i="1" s="1"/>
  <c r="H191" i="1"/>
  <c r="H197" i="1"/>
  <c r="M197" i="1" s="1"/>
  <c r="H202" i="1"/>
  <c r="M202" i="1" s="1"/>
  <c r="C726" i="28"/>
  <c r="C727" i="28" s="1"/>
  <c r="H223" i="1"/>
  <c r="M223" i="1" s="1"/>
  <c r="H229" i="1"/>
  <c r="H148" i="5" s="1"/>
  <c r="H234" i="1"/>
  <c r="H169" i="5" s="1"/>
  <c r="H255" i="1"/>
  <c r="M255" i="1" s="1"/>
  <c r="H77" i="5"/>
  <c r="H88" i="5"/>
  <c r="C14" i="29"/>
  <c r="G14" i="29" s="1"/>
  <c r="J135" i="5"/>
  <c r="C132" i="18"/>
  <c r="C135" i="18" s="1"/>
  <c r="D132" i="18"/>
  <c r="H145" i="5"/>
  <c r="I405" i="21" s="1"/>
  <c r="I406" i="21" s="1"/>
  <c r="J49" i="5"/>
  <c r="H141" i="5"/>
  <c r="H84" i="5"/>
  <c r="H110" i="1"/>
  <c r="M110" i="1" s="1"/>
  <c r="H80" i="5"/>
  <c r="H165" i="1"/>
  <c r="M165" i="1" s="1"/>
  <c r="H169" i="1"/>
  <c r="M174" i="1"/>
  <c r="M182" i="1"/>
  <c r="M190" i="1"/>
  <c r="M198" i="1"/>
  <c r="M206" i="1"/>
  <c r="M214" i="1"/>
  <c r="M222" i="1"/>
  <c r="M230" i="1"/>
  <c r="M238" i="1"/>
  <c r="M246" i="1"/>
  <c r="M254" i="1"/>
  <c r="H184" i="5"/>
  <c r="D262" i="1"/>
  <c r="D261" i="1"/>
  <c r="J55" i="5"/>
  <c r="H168" i="5"/>
  <c r="H172" i="5"/>
  <c r="H181" i="5"/>
  <c r="J17" i="24" s="1"/>
  <c r="J182" i="5"/>
  <c r="C394" i="28"/>
  <c r="J32" i="5"/>
  <c r="J76" i="5"/>
  <c r="J178" i="5"/>
  <c r="E820" i="28" s="1"/>
  <c r="E759" i="28"/>
  <c r="E760" i="28" s="1"/>
  <c r="J34" i="11"/>
  <c r="J85" i="5"/>
  <c r="E124" i="28"/>
  <c r="E483" i="28"/>
  <c r="E484" i="28" s="1"/>
  <c r="O8" i="22"/>
  <c r="C5" i="29"/>
  <c r="E342" i="28"/>
  <c r="E343" i="28" s="1"/>
  <c r="J16" i="5"/>
  <c r="G214" i="21"/>
  <c r="C405" i="21"/>
  <c r="C406" i="21" s="1"/>
  <c r="P14" i="22"/>
  <c r="J20" i="5"/>
  <c r="E73" i="28"/>
  <c r="E74" i="28" s="1"/>
  <c r="E613" i="28"/>
  <c r="E614" i="28" s="1"/>
  <c r="E724" i="28"/>
  <c r="E25" i="28"/>
  <c r="E999" i="28"/>
  <c r="E1069" i="28"/>
  <c r="E1039" i="28"/>
  <c r="E257" i="28"/>
  <c r="C257" i="28"/>
  <c r="E127" i="28"/>
  <c r="E617" i="28"/>
  <c r="C397" i="28"/>
  <c r="C169" i="28"/>
  <c r="E210" i="28"/>
  <c r="E302" i="28"/>
  <c r="E389" i="28"/>
  <c r="E431" i="28"/>
  <c r="E727" i="28"/>
  <c r="E959" i="28"/>
  <c r="C999" i="28"/>
  <c r="E77" i="28"/>
  <c r="E169" i="28"/>
  <c r="E177" i="28"/>
  <c r="E249" i="28"/>
  <c r="E254" i="28" s="1"/>
  <c r="C529" i="28"/>
  <c r="C119" i="28"/>
  <c r="C339" i="28"/>
  <c r="E394" i="28"/>
  <c r="C479" i="28"/>
  <c r="E529" i="28"/>
  <c r="C959" i="28"/>
  <c r="C343" i="28"/>
  <c r="E397" i="28"/>
  <c r="E534" i="28"/>
  <c r="E174" i="28"/>
  <c r="C210" i="28"/>
  <c r="E339" i="28"/>
  <c r="E346" i="28"/>
  <c r="C1069" i="28"/>
  <c r="C69" i="28"/>
  <c r="E119" i="28"/>
  <c r="C249" i="28"/>
  <c r="E479" i="28"/>
  <c r="C609" i="28"/>
  <c r="E719" i="28"/>
  <c r="E69" i="28"/>
  <c r="C389" i="28"/>
  <c r="E609" i="28"/>
  <c r="C15" i="24"/>
  <c r="C139" i="18" l="1"/>
  <c r="C141" i="18" s="1"/>
  <c r="E139" i="18"/>
  <c r="C668" i="28"/>
  <c r="C669" i="28" s="1"/>
  <c r="E8" i="29"/>
  <c r="E10" i="29" s="1"/>
  <c r="G20" i="13"/>
  <c r="G42" i="13" s="1"/>
  <c r="C89" i="21"/>
  <c r="E31" i="29"/>
  <c r="E33" i="29" s="1"/>
  <c r="G17" i="29"/>
  <c r="G19" i="29" s="1"/>
  <c r="E27" i="28"/>
  <c r="G43" i="13"/>
  <c r="N132" i="18"/>
  <c r="N133" i="18" s="1"/>
  <c r="M132" i="18"/>
  <c r="M133" i="18" s="1"/>
  <c r="G42" i="29"/>
  <c r="J134" i="5"/>
  <c r="M21" i="22"/>
  <c r="E89" i="21"/>
  <c r="E88" i="21" s="1"/>
  <c r="E101" i="21" s="1"/>
  <c r="C88" i="21"/>
  <c r="C101" i="21" s="1"/>
  <c r="H177" i="5"/>
  <c r="E806" i="28"/>
  <c r="E817" i="28" s="1"/>
  <c r="C805" i="28" s="1"/>
  <c r="E1229" i="28"/>
  <c r="E1232" i="28"/>
  <c r="E1201" i="28"/>
  <c r="E1202" i="28" s="1"/>
  <c r="H14" i="11"/>
  <c r="I48" i="2"/>
  <c r="G48" i="2"/>
  <c r="H22" i="11"/>
  <c r="H21" i="11"/>
  <c r="F49" i="2"/>
  <c r="C914" i="28"/>
  <c r="C871" i="28"/>
  <c r="H16" i="11"/>
  <c r="H146" i="5"/>
  <c r="C723" i="28" s="1"/>
  <c r="C724" i="28" s="1"/>
  <c r="C7" i="29"/>
  <c r="G7" i="29" s="1"/>
  <c r="H75" i="5"/>
  <c r="H74" i="5"/>
  <c r="H50" i="5"/>
  <c r="O11" i="22" s="1"/>
  <c r="Q11" i="22" s="1"/>
  <c r="H82" i="5"/>
  <c r="H79" i="5" s="1"/>
  <c r="H23" i="5"/>
  <c r="J165" i="5"/>
  <c r="H167" i="5"/>
  <c r="H166" i="5" s="1"/>
  <c r="C759" i="28" s="1"/>
  <c r="C760" i="28" s="1"/>
  <c r="C28" i="29"/>
  <c r="G28" i="29" s="1"/>
  <c r="M189" i="1"/>
  <c r="H86" i="5"/>
  <c r="C345" i="28" s="1"/>
  <c r="C346" i="28" s="1"/>
  <c r="C533" i="28"/>
  <c r="C534" i="28" s="1"/>
  <c r="M119" i="1"/>
  <c r="H35" i="5"/>
  <c r="I290" i="21" s="1"/>
  <c r="I291" i="21" s="1"/>
  <c r="M41" i="1"/>
  <c r="H56" i="5"/>
  <c r="H55" i="5" s="1"/>
  <c r="G215" i="21"/>
  <c r="M229" i="1"/>
  <c r="H176" i="5"/>
  <c r="E376" i="21"/>
  <c r="E377" i="21" s="1"/>
  <c r="H76" i="5"/>
  <c r="M234" i="1"/>
  <c r="M127" i="1"/>
  <c r="H43" i="5"/>
  <c r="H41" i="5"/>
  <c r="C76" i="28" s="1"/>
  <c r="C77" i="28" s="1"/>
  <c r="H170" i="5"/>
  <c r="C19" i="29"/>
  <c r="H139" i="5"/>
  <c r="H36" i="5"/>
  <c r="H155" i="5"/>
  <c r="H15" i="5"/>
  <c r="I134" i="18" s="1"/>
  <c r="I135" i="18" s="1"/>
  <c r="M168" i="1"/>
  <c r="H30" i="5"/>
  <c r="H29" i="5" s="1"/>
  <c r="C25" i="28"/>
  <c r="C820" i="28"/>
  <c r="J18" i="24"/>
  <c r="C55" i="21"/>
  <c r="C56" i="21" s="1"/>
  <c r="C73" i="28"/>
  <c r="C74" i="28" s="1"/>
  <c r="C27" i="29"/>
  <c r="H19" i="5"/>
  <c r="H16" i="5" s="1"/>
  <c r="H14" i="5"/>
  <c r="H161" i="5"/>
  <c r="M139" i="1"/>
  <c r="H260" i="1"/>
  <c r="H261" i="1" s="1"/>
  <c r="M22" i="1"/>
  <c r="H26" i="5"/>
  <c r="M183" i="1"/>
  <c r="M46" i="1"/>
  <c r="J12" i="5"/>
  <c r="C616" i="28"/>
  <c r="C617" i="28" s="1"/>
  <c r="M169" i="1"/>
  <c r="M146" i="1"/>
  <c r="H183" i="5"/>
  <c r="H182" i="5" s="1"/>
  <c r="H54" i="5"/>
  <c r="M52" i="1"/>
  <c r="H153" i="5"/>
  <c r="M226" i="1"/>
  <c r="H151" i="5"/>
  <c r="M36" i="1"/>
  <c r="M30" i="1"/>
  <c r="H138" i="5"/>
  <c r="H144" i="5"/>
  <c r="M191" i="1"/>
  <c r="H147" i="5"/>
  <c r="J48" i="5"/>
  <c r="J39" i="5" s="1"/>
  <c r="H158" i="5"/>
  <c r="H51" i="5"/>
  <c r="E28" i="28"/>
  <c r="G5" i="29"/>
  <c r="Q8" i="22"/>
  <c r="P8" i="22"/>
  <c r="C173" i="28" l="1"/>
  <c r="C174" i="28" s="1"/>
  <c r="C30" i="29"/>
  <c r="G30" i="29" s="1"/>
  <c r="G27" i="29"/>
  <c r="G45" i="13"/>
  <c r="G31" i="29"/>
  <c r="J164" i="5"/>
  <c r="J186" i="5" s="1"/>
  <c r="P10" i="24"/>
  <c r="E821" i="28"/>
  <c r="H85" i="5"/>
  <c r="P11" i="22"/>
  <c r="H23" i="11"/>
  <c r="H29" i="11" s="1"/>
  <c r="C1175" i="28" s="1"/>
  <c r="C1195" i="28" s="1"/>
  <c r="C1197" i="28" s="1"/>
  <c r="G49" i="2"/>
  <c r="I49" i="2" s="1"/>
  <c r="H73" i="5"/>
  <c r="C570" i="28"/>
  <c r="C571" i="28" s="1"/>
  <c r="H40" i="5"/>
  <c r="H32" i="5"/>
  <c r="C17" i="24"/>
  <c r="C18" i="24" s="1"/>
  <c r="H165" i="5"/>
  <c r="H164" i="5" s="1"/>
  <c r="C248" i="21"/>
  <c r="C249" i="21" s="1"/>
  <c r="C8" i="29"/>
  <c r="C665" i="28"/>
  <c r="C666" i="28" s="1"/>
  <c r="J91" i="5"/>
  <c r="C214" i="21"/>
  <c r="C215" i="21" s="1"/>
  <c r="C218" i="21" s="1"/>
  <c r="C29" i="29"/>
  <c r="G29" i="29" s="1"/>
  <c r="H150" i="5"/>
  <c r="H20" i="5"/>
  <c r="I350" i="21"/>
  <c r="I351" i="21" s="1"/>
  <c r="H135" i="5"/>
  <c r="H13" i="5"/>
  <c r="C26" i="29"/>
  <c r="C33" i="29" s="1"/>
  <c r="H49" i="5"/>
  <c r="H48" i="5" s="1"/>
  <c r="O17" i="22"/>
  <c r="C27" i="28" l="1"/>
  <c r="C28" i="28" s="1"/>
  <c r="C1199" i="28"/>
  <c r="H30" i="11"/>
  <c r="H32" i="11" s="1"/>
  <c r="H34" i="11" s="1"/>
  <c r="H39" i="5"/>
  <c r="G8" i="29"/>
  <c r="G10" i="29" s="1"/>
  <c r="C10" i="29"/>
  <c r="P17" i="22"/>
  <c r="Q17" i="22"/>
  <c r="H134" i="5"/>
  <c r="H186" i="5" s="1"/>
  <c r="G26" i="29"/>
  <c r="G33" i="29" s="1"/>
  <c r="H12" i="5"/>
  <c r="H91" i="5" l="1"/>
  <c r="C806" i="28"/>
  <c r="C1201" i="28"/>
  <c r="C1202" i="28" s="1"/>
  <c r="C1225" i="28"/>
  <c r="C1229" i="28" s="1"/>
  <c r="C817" i="28" l="1"/>
  <c r="C821" i="28" s="1"/>
  <c r="L13" i="24"/>
  <c r="L15" i="24" s="1"/>
  <c r="L18" i="24" s="1"/>
  <c r="C1232" i="28"/>
  <c r="E1178" i="28"/>
</calcChain>
</file>

<file path=xl/sharedStrings.xml><?xml version="1.0" encoding="utf-8"?>
<sst xmlns="http://schemas.openxmlformats.org/spreadsheetml/2006/main" count="1889" uniqueCount="1137">
  <si>
    <t>Tên KH:</t>
  </si>
  <si>
    <t>Địa chỉ:</t>
  </si>
  <si>
    <t>CÔNG TY CỔ PHẦN CAO SU DAKNORUCO</t>
  </si>
  <si>
    <t>Thôn 13, Xã Đắk Lao, Huyện Đắk Mil, Tỉnh Đắk Nông</t>
  </si>
  <si>
    <t xml:space="preserve">Từ </t>
  </si>
  <si>
    <t>Đến</t>
  </si>
  <si>
    <t>BẢNG CÂN ĐỐI SỐ PHÁT SINH TRƯỚC VÀ SAU ĐIỀU CHỈNH, PHÂN LOẠI LẠI</t>
  </si>
  <si>
    <t>TK</t>
  </si>
  <si>
    <t>Tên TK</t>
  </si>
  <si>
    <t>Số liệu trước KT</t>
  </si>
  <si>
    <t>Điều chỉnh</t>
  </si>
  <si>
    <t>Số liệu sau KT</t>
  </si>
  <si>
    <t>Số liệu năm trước</t>
  </si>
  <si>
    <t>Nợ</t>
  </si>
  <si>
    <t>Có</t>
  </si>
  <si>
    <t>In</t>
  </si>
  <si>
    <t>Tiền mặt</t>
  </si>
  <si>
    <t>Tiền Việt Nam</t>
  </si>
  <si>
    <t>Ngoại tệ</t>
  </si>
  <si>
    <t>Vàng tiền tệ</t>
  </si>
  <si>
    <t>Tiền gửi Ngân hàng</t>
  </si>
  <si>
    <t>Tiền đang chuyển</t>
  </si>
  <si>
    <t>Chứng khoán kinh doanh</t>
  </si>
  <si>
    <t>Cổ phiếu</t>
  </si>
  <si>
    <t>Trái phiếu</t>
  </si>
  <si>
    <t>Chứng khoán và công cụ tài chính khác</t>
  </si>
  <si>
    <t xml:space="preserve">Đầu tư nắm giữ đến ngày đáo hạn </t>
  </si>
  <si>
    <t>Phải thu của khách hàng</t>
  </si>
  <si>
    <t>Thuế GTGT được khấu trừ</t>
  </si>
  <si>
    <t>Thuế GTGT được khấu trừ của hàng hóa, dịch vụ</t>
  </si>
  <si>
    <t>Thuế GTGT được khấu trừ của TSCĐ</t>
  </si>
  <si>
    <t>Phải thu nội bộ</t>
  </si>
  <si>
    <t>Vốn kinh doanh ở các đơn vị trực thuộc</t>
  </si>
  <si>
    <t>Phải thu khác</t>
  </si>
  <si>
    <t>Tài sản thiếu chờ xử lý</t>
  </si>
  <si>
    <t>Tạm ứng</t>
  </si>
  <si>
    <t xml:space="preserve">Hàng mua đang đi đường </t>
  </si>
  <si>
    <t>Nguyên liệu, vật liệu</t>
  </si>
  <si>
    <t xml:space="preserve">Công cụ, dụng cụ </t>
  </si>
  <si>
    <t>Công cụ, dụng cụ</t>
  </si>
  <si>
    <t>Bao bì luân chuyển</t>
  </si>
  <si>
    <t>Đồ dùng cho thuê</t>
  </si>
  <si>
    <t>Chi phí sản xuất, kinh doanh dở dang</t>
  </si>
  <si>
    <t>Thành phẩm</t>
  </si>
  <si>
    <t>Thành phẩm nhập kho</t>
  </si>
  <si>
    <t>Thành phẩm bất động sản</t>
  </si>
  <si>
    <t>Hàng hóa</t>
  </si>
  <si>
    <t>Giá mua hàng hóa</t>
  </si>
  <si>
    <t>Chi phí thu mua hàng hóa</t>
  </si>
  <si>
    <t>Hàng hóa bất động sản</t>
  </si>
  <si>
    <t>Hàng gửi đi bán</t>
  </si>
  <si>
    <t>Hàng hoá kho bảo thuế</t>
  </si>
  <si>
    <t>Chi sự nghiệp</t>
  </si>
  <si>
    <t>Chi sự nghiệp năm trước</t>
  </si>
  <si>
    <t>Chi sự nghiệp năm nay</t>
  </si>
  <si>
    <t>Giao dịch mua bán lại trái phiếu chính phủ</t>
  </si>
  <si>
    <t>Tài sản cố định hữu hình</t>
  </si>
  <si>
    <t>Nhà cửa, vật kiến trúc</t>
  </si>
  <si>
    <t>Máy móc, thiết bị</t>
  </si>
  <si>
    <t>Phương tiện vận tải, truyền dẫn</t>
  </si>
  <si>
    <t>Thiết bị, dụng cụ quản lý</t>
  </si>
  <si>
    <t>Cây lâu năm, súc vật làm việc và cho sản phẩm</t>
  </si>
  <si>
    <t>TSCĐ khác</t>
  </si>
  <si>
    <t>Tài sản cố định thuê tài chính</t>
  </si>
  <si>
    <t>TSCĐ hữu hình thuê tài chính.</t>
  </si>
  <si>
    <t>TSCĐ vô hình thuê tài chính.</t>
  </si>
  <si>
    <t>Tài sản cố định vô hình</t>
  </si>
  <si>
    <t>Quyền sử dụng đất</t>
  </si>
  <si>
    <t>Quyền phát hành</t>
  </si>
  <si>
    <t>Bản quyền, bằng sáng chế</t>
  </si>
  <si>
    <t>Nhãn hiệu, tên thương mại</t>
  </si>
  <si>
    <t>Chương trình phần mềm</t>
  </si>
  <si>
    <t>Giấy phép và giấy phép nhượng quyền</t>
  </si>
  <si>
    <t>TSCĐ vô hình khác</t>
  </si>
  <si>
    <t>Hao mòn tài sản cố định</t>
  </si>
  <si>
    <t>Hao mòn TSCĐ hữu hình</t>
  </si>
  <si>
    <t>Hao mòn TSCĐ thuê tài chính</t>
  </si>
  <si>
    <t>Hao mòn TSCĐ vô hình</t>
  </si>
  <si>
    <t>Hao mòn bất động sản đầu tư</t>
  </si>
  <si>
    <t>Bất động sản đầu tư</t>
  </si>
  <si>
    <t>Đầu tư vào công ty con</t>
  </si>
  <si>
    <t>Đầu tư vào công ty liên doanh, liên kết</t>
  </si>
  <si>
    <t>Đầu tư khác</t>
  </si>
  <si>
    <t>Đầu tư góp vốn vào đơn vị khác</t>
  </si>
  <si>
    <t>Dự phòng tổn thất tài sản</t>
  </si>
  <si>
    <t>Dự phòng giảm giá chứng khoán kinh doanh</t>
  </si>
  <si>
    <t>Dự phòng tổn thất đầu tư vào đơn vị khác</t>
  </si>
  <si>
    <t>Dự phòng giảm giá hàng tồn kho</t>
  </si>
  <si>
    <t>Xây dựng cơ bản dở dang</t>
  </si>
  <si>
    <t>Mua sắm TSCĐ</t>
  </si>
  <si>
    <t>Xây dựng cơ bản</t>
  </si>
  <si>
    <t>Sửa chữa lớn TSCĐ</t>
  </si>
  <si>
    <t>Chi phí trả trước</t>
  </si>
  <si>
    <t>Tài sản thuế thu nhập hoãn lại</t>
  </si>
  <si>
    <t>Cầm cố, thế chấp, ký quỹ, ký cược</t>
  </si>
  <si>
    <t>Phải trả cho người bán</t>
  </si>
  <si>
    <t>Thuế và các khoản phải nộp Nhà nước</t>
  </si>
  <si>
    <t>Thuế giá trị gia tăng phải nộp</t>
  </si>
  <si>
    <t>Thuế GTGT đầu ra</t>
  </si>
  <si>
    <t>Thuế GTGT hàng nhập khẩu</t>
  </si>
  <si>
    <t>Thuế tiêu thụ đặc biệt</t>
  </si>
  <si>
    <t>Thuế xuất, nhập khẩu</t>
  </si>
  <si>
    <t>Thuế thu nhập doanh nghiệp</t>
  </si>
  <si>
    <t>Thuế thu nhập cá nhân</t>
  </si>
  <si>
    <t>Thuế tài nguyên</t>
  </si>
  <si>
    <t>Thuế nhà đất, tiền thuê đất</t>
  </si>
  <si>
    <t>Thuế bảo vệ môi trường và các loại thuế khác</t>
  </si>
  <si>
    <t>Thuế bảo vệ môi trường</t>
  </si>
  <si>
    <t>Các loại thuế khác</t>
  </si>
  <si>
    <t>Phí, lệ phí và các khoản phải nộp khác</t>
  </si>
  <si>
    <t>Phải trả người lao động</t>
  </si>
  <si>
    <t>Phải trả công nhân viên</t>
  </si>
  <si>
    <t>Phải trả người lao động khác</t>
  </si>
  <si>
    <t>Chi phí phải trả</t>
  </si>
  <si>
    <t>Phải trả nội bộ</t>
  </si>
  <si>
    <t>Phải trả nội bộ về vốn kinh doanh</t>
  </si>
  <si>
    <t>Thanh toán theo tiến độ kế hoạch hợp đồng xây dựng</t>
  </si>
  <si>
    <t>Phải trả, phải nộp khác</t>
  </si>
  <si>
    <t>Tài sản thừa chờ giải quyết</t>
  </si>
  <si>
    <t>Kinh phí công đoàn</t>
  </si>
  <si>
    <t>Bảo hiểm xã hội</t>
  </si>
  <si>
    <t>Bảo hiểm y tế</t>
  </si>
  <si>
    <t>Bảo hiểm thất nghiệp</t>
  </si>
  <si>
    <t>Vay và nợ thuê tài chính</t>
  </si>
  <si>
    <t>Trái phiếu phát hành</t>
  </si>
  <si>
    <t>Chiết khấu trái phiếu</t>
  </si>
  <si>
    <t>Phụ trội trái phiếu</t>
  </si>
  <si>
    <t>Trái phiếu chuyển đổi</t>
  </si>
  <si>
    <t xml:space="preserve">Nhận ký quỹ, ký cược </t>
  </si>
  <si>
    <t>Thuế thu nhập hoãn lại phải trả</t>
  </si>
  <si>
    <t>Dự phòng phải trả</t>
  </si>
  <si>
    <t>Dự phòng bảo hành sản phẩm hàng hóa</t>
  </si>
  <si>
    <t>Dự phòng bảo hành công trình xây dựng</t>
  </si>
  <si>
    <t>Dự phòng tái cơ cấu doanh nghiệp</t>
  </si>
  <si>
    <t>Dự phòng phải trả khác</t>
  </si>
  <si>
    <t>Quỹ khen thưởng phúc lợi</t>
  </si>
  <si>
    <t>Quỹ khen thưởng</t>
  </si>
  <si>
    <t>Quỹ phúc lợi</t>
  </si>
  <si>
    <t>Quỹ phúc lợi đã hình thành TSCĐ</t>
  </si>
  <si>
    <t>Quỹ thưởng ban quản lý điều hành công ty</t>
  </si>
  <si>
    <t>Quỹ phát triển khoa học và công nghệ</t>
  </si>
  <si>
    <t>Quỹ phát triển khoa học và công nghệ đã hình thành TSCĐ</t>
  </si>
  <si>
    <t>Quỹ bình ổn giá</t>
  </si>
  <si>
    <t>Vốn đầu tư của chủ sở hữu</t>
  </si>
  <si>
    <t>Vốn góp của chủ sở hữu</t>
  </si>
  <si>
    <t>Cổ phiếu phổ thông có quyền biểu quyết</t>
  </si>
  <si>
    <t>Cổ phiếu ưu đãi</t>
  </si>
  <si>
    <t>Thặng dư vốn cổ phần</t>
  </si>
  <si>
    <t>Quyền chọn chuyển đổi trái phiếu</t>
  </si>
  <si>
    <t>Vốn khác</t>
  </si>
  <si>
    <t>Chênh lệch đánh giá lại tài sản</t>
  </si>
  <si>
    <t>Chênh lệch tỷ giá hối đoái</t>
  </si>
  <si>
    <t>Chênh lệch tỷ giá do đánh giá lại các khoản mục tiền tệ có gốc ngoại tệ</t>
  </si>
  <si>
    <t>Chênh lệch tỷ giá hối đoái trong giai đoạn trước hoạt động</t>
  </si>
  <si>
    <t>Quỹ đầu tư phát triển</t>
  </si>
  <si>
    <t>Quỹ hỗ trợ sắp xếp doanh nghiệp</t>
  </si>
  <si>
    <t>Các quỹ khác thuộc vốn chủ sở hữu</t>
  </si>
  <si>
    <t>Cổ phiếu quỹ</t>
  </si>
  <si>
    <t>Lợi nhuận sau thuế chưa phân phối</t>
  </si>
  <si>
    <t>Lợi nhuận sau thuế chưa phân phối năm trước</t>
  </si>
  <si>
    <t>Lợi nhuận sau thuế chưa phân phối năm nay</t>
  </si>
  <si>
    <t>Nguồn vốn đầu tư xây dựng cơ bản</t>
  </si>
  <si>
    <t>Nguồn kinh phí sự nghiệp</t>
  </si>
  <si>
    <t>Nguồn kinh phí sự nghiệp năm trước</t>
  </si>
  <si>
    <t>Nguồn kinh phí sự nghiệp năm nay</t>
  </si>
  <si>
    <t>Nguồn kinh phí đã hình thành TSCĐ</t>
  </si>
  <si>
    <t>Doanh thu bán hàng và cung cấp dịch vụ</t>
  </si>
  <si>
    <t>Doanh thu bán hàng hóa</t>
  </si>
  <si>
    <t>Doanh thu bán các thành phẩm</t>
  </si>
  <si>
    <t>Doanh thu cung cấp dịch vụ</t>
  </si>
  <si>
    <t>Doanh thu trợ cấp, trợ giá</t>
  </si>
  <si>
    <t>Doanh thu kinh doanh bất động sản đầu tư</t>
  </si>
  <si>
    <t>Doanh thu khác</t>
  </si>
  <si>
    <t xml:space="preserve">Doanh thu hoạt động tài chính </t>
  </si>
  <si>
    <t>Các khoản giảm trừ doanh thu</t>
  </si>
  <si>
    <t>Chiết khấu thương mại</t>
  </si>
  <si>
    <t>Giảm giá hàng bán</t>
  </si>
  <si>
    <t>Hàng bán bị trả lại</t>
  </si>
  <si>
    <t>Chi phí dịch vụ mua ngoài</t>
  </si>
  <si>
    <t>Chi phí bằng tiền khác</t>
  </si>
  <si>
    <t>Chi phí khấu hao TSCĐ</t>
  </si>
  <si>
    <t>Giá vốn hàng bán</t>
  </si>
  <si>
    <t>Chi phí tài chính</t>
  </si>
  <si>
    <t>Chi phí bán hàng</t>
  </si>
  <si>
    <t>Chi phí nhân viên</t>
  </si>
  <si>
    <t>Chi phí nguyên vật liệu, bao bì</t>
  </si>
  <si>
    <t>Chi phí dụng cụ, đồ dùng</t>
  </si>
  <si>
    <t>Chi phí bảo hành</t>
  </si>
  <si>
    <t>Chi phí quản lý doanh nghiệp</t>
  </si>
  <si>
    <t>Chi phí nhân viên quản lý</t>
  </si>
  <si>
    <t>Chi phí vật liệu quản lý</t>
  </si>
  <si>
    <t>Chi phí đồ dùng văn phòng</t>
  </si>
  <si>
    <t>Thuế, phí và lệ phí</t>
  </si>
  <si>
    <t>Chi phí dự phòng</t>
  </si>
  <si>
    <t>Thu nhập khác</t>
  </si>
  <si>
    <t>Chi phí khác</t>
  </si>
  <si>
    <t>Chi phí thuế thu nhập doanh nghiệp</t>
  </si>
  <si>
    <t>Chi phí thuế TNDN hiện hành</t>
  </si>
  <si>
    <t>Chi phí thuế TNDN hoãn lại</t>
  </si>
  <si>
    <t>Tiền gửi có kỳ hạn gốc không quá 3 tháng</t>
  </si>
  <si>
    <t>Tiền gửi có kỳ hạn gốc quá 3 tháng đến dưới 12 tháng</t>
  </si>
  <si>
    <t>1281-TDT</t>
  </si>
  <si>
    <t>1281-NH</t>
  </si>
  <si>
    <t>1281-DH</t>
  </si>
  <si>
    <t>Tiền gửi có kỳ hạn gốc quá 12 tháng</t>
  </si>
  <si>
    <t>1282 - NH</t>
  </si>
  <si>
    <t>1282 - DH</t>
  </si>
  <si>
    <t>Trái phiếu kỳ hạn còn lại không quá 12 tháng</t>
  </si>
  <si>
    <t>Trái phiếu kỳ hạn còn lại quá 12 tháng</t>
  </si>
  <si>
    <t>1283 - NH</t>
  </si>
  <si>
    <t>1283 - DH</t>
  </si>
  <si>
    <t>Cho vay kỳ hạn còn lại không quá 12 tháng</t>
  </si>
  <si>
    <t>Cho vay kỳ hạn còn lại quá 12 tháng</t>
  </si>
  <si>
    <t>1288 - TDT</t>
  </si>
  <si>
    <t>Các khoản đầu tư khác nắm giữ đến ngày đáo hạn đủ điều kiện ghi nhận là tương đương tiền</t>
  </si>
  <si>
    <t>1288 - NH</t>
  </si>
  <si>
    <t>Các khoản đầu tư khác nắm giữ đến ngày đáo hạn có kỳ hạn còn lại không quá 12 tháng</t>
  </si>
  <si>
    <t>1288 - DH</t>
  </si>
  <si>
    <t>Các khoản đầu tư khác nắm giữ đến ngày đáo hạn có kỳ hạn còn lại quá 12 tháng</t>
  </si>
  <si>
    <t>131N-NH</t>
  </si>
  <si>
    <t>131C-NH</t>
  </si>
  <si>
    <t>131N-DH</t>
  </si>
  <si>
    <t>131C-DH</t>
  </si>
  <si>
    <t>Phải thu khách hàng ngắn hạn</t>
  </si>
  <si>
    <t>Phải thu khách hàng dài hạn</t>
  </si>
  <si>
    <t>Người mua trả tiền trước ngắn hạn</t>
  </si>
  <si>
    <t>Người mua trả tiền trước dài hạn</t>
  </si>
  <si>
    <t>1368-NH</t>
  </si>
  <si>
    <t>Phải thu nội bộ khác ngắn hạn</t>
  </si>
  <si>
    <t>1368-DH</t>
  </si>
  <si>
    <t>Phải thu nội bộ khác dài hạn</t>
  </si>
  <si>
    <t>1363-NH</t>
  </si>
  <si>
    <t>1363-DH</t>
  </si>
  <si>
    <t>Phải thu nội bộ về chi phí đi vay đủ điều kiện được vốn hoá ngắn hạn</t>
  </si>
  <si>
    <t>Phải thu nội bộ về chi phí đi vay đủ điều kiện được vốn hoá dài hạn</t>
  </si>
  <si>
    <t>1362-NH</t>
  </si>
  <si>
    <t>1362-DH</t>
  </si>
  <si>
    <t>Phải thu nội bộ về chênh lệch tỷ giá ngắn hạn</t>
  </si>
  <si>
    <t>Phải thu nội bộ về chênh lệch tỷ giá dài hạn</t>
  </si>
  <si>
    <t>Phải thu về cổ phần hoá - ngắn hạn</t>
  </si>
  <si>
    <t>Phải thu về cổ phần hoá - dài hạn</t>
  </si>
  <si>
    <t>Phải thu khác - ngắn hạn</t>
  </si>
  <si>
    <t>Phải thu khác - dài hạn</t>
  </si>
  <si>
    <t>1385-NH</t>
  </si>
  <si>
    <t>1385-DH</t>
  </si>
  <si>
    <t>1388-NH</t>
  </si>
  <si>
    <t>1388-DH</t>
  </si>
  <si>
    <t>Mã số bên nợ</t>
  </si>
  <si>
    <t>Mã số bên có</t>
  </si>
  <si>
    <t>141-NH</t>
  </si>
  <si>
    <t>141-DH</t>
  </si>
  <si>
    <t>Tạm ứng ngắn hạn</t>
  </si>
  <si>
    <t>Tạm ứng dài hạn</t>
  </si>
  <si>
    <t>Thiết bị, phụ tùng thay thế không quá 12 tháng</t>
  </si>
  <si>
    <t>1534-NH</t>
  </si>
  <si>
    <t>1534-DH</t>
  </si>
  <si>
    <t>Thiết bị, phụ tùng thay thế trên 12 tháng</t>
  </si>
  <si>
    <t>154-NH</t>
  </si>
  <si>
    <t>Chi phí sản xuất, kinh doanh dở dang ngắn hạn</t>
  </si>
  <si>
    <t>154-DH</t>
  </si>
  <si>
    <t>Chi phí sản xuất, kinh doanh dở dang dài hạn</t>
  </si>
  <si>
    <t>2293-NH</t>
  </si>
  <si>
    <t>2293-DH</t>
  </si>
  <si>
    <t>Dự phòng phải thu khó đòi - dài hạn</t>
  </si>
  <si>
    <t>Dự phòng phải thu khó đòi - ngắn hạn</t>
  </si>
  <si>
    <t>2294-HTK</t>
  </si>
  <si>
    <t>2294-PT</t>
  </si>
  <si>
    <t>Dự phòng giảm giá phụ tùng thay thế dài hạn</t>
  </si>
  <si>
    <t>2294-CPDD</t>
  </si>
  <si>
    <t>Dự phòng giảm giá CP dở dang dài hạn</t>
  </si>
  <si>
    <t>Chi phí trả trước ngắn hạn</t>
  </si>
  <si>
    <t>Chi phí trả trước dài hạn</t>
  </si>
  <si>
    <t>242-NH</t>
  </si>
  <si>
    <t>242-DH</t>
  </si>
  <si>
    <t>Cầm cố, thế chấp, ký quỹ, ký cược ngắn hạn</t>
  </si>
  <si>
    <t>Cầm cố, thế chấp, ký quỹ, ký cược dài hạn</t>
  </si>
  <si>
    <t>244-NH</t>
  </si>
  <si>
    <t>244-DH</t>
  </si>
  <si>
    <t>331N-NH</t>
  </si>
  <si>
    <t>331C-NH</t>
  </si>
  <si>
    <t>Phải trả cho người bán ngắn hạn</t>
  </si>
  <si>
    <t>331N-DN</t>
  </si>
  <si>
    <t>331C-DH</t>
  </si>
  <si>
    <t>Phải trả cho người bán dài hạn</t>
  </si>
  <si>
    <t>Trả trước cho người bán ngắn hạn</t>
  </si>
  <si>
    <t>Trả trước cho người bán dài hạn</t>
  </si>
  <si>
    <t>Chi phí phải trả - NH</t>
  </si>
  <si>
    <t>Chi phí phải trả - Dài hạn</t>
  </si>
  <si>
    <t>335-DH</t>
  </si>
  <si>
    <t>335-NH</t>
  </si>
  <si>
    <t>3362-NH</t>
  </si>
  <si>
    <t>Phải trả nội bộ về chênh lệch tỷ giá ngắn hạn</t>
  </si>
  <si>
    <t>3362-DH</t>
  </si>
  <si>
    <t>Phải trả nội bộ về chênh lệch tỷ giá dài hạn</t>
  </si>
  <si>
    <t>Phải trả nội bộ về chi phí đi vay đủ điều kiện được vốn hoá - ngắn hạn</t>
  </si>
  <si>
    <t>Phải trả nội bộ về chi phí đi vay đủ điều kiện được vốn hoá - dài hạn</t>
  </si>
  <si>
    <t>3363-NH</t>
  </si>
  <si>
    <t>3363-DH</t>
  </si>
  <si>
    <t>Phải trả nội bộ khác - ngắn hạn</t>
  </si>
  <si>
    <t>Phải trả nội bộ khác - dài hạn</t>
  </si>
  <si>
    <t>3368-NH</t>
  </si>
  <si>
    <t>3368-DH</t>
  </si>
  <si>
    <t>3387-NH</t>
  </si>
  <si>
    <t>3387-DH</t>
  </si>
  <si>
    <t>Doanh thu chưa thực hiện ngắn hạn</t>
  </si>
  <si>
    <t>Doanh thu chưa thực hiện dài hạn</t>
  </si>
  <si>
    <t>3381-NH</t>
  </si>
  <si>
    <t>3381-DH</t>
  </si>
  <si>
    <t>Tài sản thừa chờ giải quyết - dài hạn</t>
  </si>
  <si>
    <t>3385-NH</t>
  </si>
  <si>
    <t>Phải trả về cổ phần hoá - ngắn hạn</t>
  </si>
  <si>
    <t>3385-DH</t>
  </si>
  <si>
    <t>Phải trả về cổ phần hoá-dài hạn</t>
  </si>
  <si>
    <t>3388-NH</t>
  </si>
  <si>
    <t>3388-DH</t>
  </si>
  <si>
    <t>3411-NH</t>
  </si>
  <si>
    <t>Các khoản đi vay - ngắn hạn</t>
  </si>
  <si>
    <t>3411-DH</t>
  </si>
  <si>
    <t>Các khoản đi vay - dài hạn</t>
  </si>
  <si>
    <t>3412-NH</t>
  </si>
  <si>
    <t>Nợ thuê tài chính - ngắn hạn</t>
  </si>
  <si>
    <t>3412-DH</t>
  </si>
  <si>
    <t>Nợ thuê tài chính - dài hạn</t>
  </si>
  <si>
    <t>Mệnh giá trái phiếu - ngắn hạn</t>
  </si>
  <si>
    <t>34311-NH</t>
  </si>
  <si>
    <t>34311-DH</t>
  </si>
  <si>
    <t>Mệnh giá trái phiếu - dài hạn</t>
  </si>
  <si>
    <t>344-NH</t>
  </si>
  <si>
    <t>344-DH</t>
  </si>
  <si>
    <t>Nhận ký quỹ, ký cược - ngắn hạn</t>
  </si>
  <si>
    <t>Nhận ký quỹ, ký cược - dài hạn</t>
  </si>
  <si>
    <t>3521-NH</t>
  </si>
  <si>
    <t>3521-DH</t>
  </si>
  <si>
    <t>3522-NH</t>
  </si>
  <si>
    <t>3522-DH</t>
  </si>
  <si>
    <t>3523-NH</t>
  </si>
  <si>
    <t>3523-DH</t>
  </si>
  <si>
    <t>3524-NH</t>
  </si>
  <si>
    <t>3524-DH</t>
  </si>
  <si>
    <t>411a</t>
  </si>
  <si>
    <t>411b</t>
  </si>
  <si>
    <t>421a</t>
  </si>
  <si>
    <t>421b</t>
  </si>
  <si>
    <t xml:space="preserve"> Chứng từ </t>
  </si>
  <si>
    <t xml:space="preserve"> DIỄN GIẢI </t>
  </si>
  <si>
    <t xml:space="preserve"> Tài khoản </t>
  </si>
  <si>
    <t xml:space="preserve"> SỐ TIỀN </t>
  </si>
  <si>
    <t xml:space="preserve"> Số  </t>
  </si>
  <si>
    <t xml:space="preserve"> Ngày </t>
  </si>
  <si>
    <t xml:space="preserve"> Nợ </t>
  </si>
  <si>
    <t xml:space="preserve"> Có </t>
  </si>
  <si>
    <t xml:space="preserve"> In </t>
  </si>
  <si>
    <t/>
  </si>
  <si>
    <t>2.</t>
  </si>
  <si>
    <t>3.</t>
  </si>
  <si>
    <t>K/c chi phí Nguyên vật liệu</t>
  </si>
  <si>
    <t>154 - 621</t>
  </si>
  <si>
    <t>K/c chi phí nhân công</t>
  </si>
  <si>
    <t>154 - 622</t>
  </si>
  <si>
    <t>K/c chi phí QLPX</t>
  </si>
  <si>
    <t>154 - 6271</t>
  </si>
  <si>
    <t>154 - 6272</t>
  </si>
  <si>
    <t>154 - 6273</t>
  </si>
  <si>
    <t>154 - 6274</t>
  </si>
  <si>
    <t>154 - 6277</t>
  </si>
  <si>
    <t>154 - 6278</t>
  </si>
  <si>
    <t>911 - 6411</t>
  </si>
  <si>
    <t>911 - 6412</t>
  </si>
  <si>
    <t>911 - 6413</t>
  </si>
  <si>
    <t>911 - 6414</t>
  </si>
  <si>
    <t>911 - 6415</t>
  </si>
  <si>
    <t>911 - 6417</t>
  </si>
  <si>
    <t>911 - 6418</t>
  </si>
  <si>
    <t>911 - 6421</t>
  </si>
  <si>
    <t>911 - 6422</t>
  </si>
  <si>
    <t>911 - 6423</t>
  </si>
  <si>
    <t>911 - 6424</t>
  </si>
  <si>
    <t>911 - 6425</t>
  </si>
  <si>
    <t>911 - 6426</t>
  </si>
  <si>
    <t>911 - 6427</t>
  </si>
  <si>
    <t>911 - 6428</t>
  </si>
  <si>
    <t>K/C chi phí hoạt động tài chính</t>
  </si>
  <si>
    <t>911 - 635</t>
  </si>
  <si>
    <t>K/C chi phí hoạt động khác</t>
  </si>
  <si>
    <t>911 - 811</t>
  </si>
  <si>
    <t xml:space="preserve">KC giá vốn hàng bán </t>
  </si>
  <si>
    <t>911 - 632</t>
  </si>
  <si>
    <t>K/C hàng bán bị trả lại</t>
  </si>
  <si>
    <t>911 - 531</t>
  </si>
  <si>
    <t>02</t>
  </si>
  <si>
    <t>K/C giảm giá hàng bán</t>
  </si>
  <si>
    <t>911 - 532</t>
  </si>
  <si>
    <t>5111 - 911</t>
  </si>
  <si>
    <t>01</t>
  </si>
  <si>
    <t>911</t>
  </si>
  <si>
    <t>K/C thu nhập hoạt động tài chính</t>
  </si>
  <si>
    <t>515 - 911</t>
  </si>
  <si>
    <t>K/C thu nhập khác</t>
  </si>
  <si>
    <t>711 - 911</t>
  </si>
  <si>
    <t>K/C chi phí thuế thu nhập doanh nghiệp hiện hành</t>
  </si>
  <si>
    <t>911 - 8211</t>
  </si>
  <si>
    <t>K/C chi phí thuế thu nhập doanh nghiệp hoãn lại</t>
  </si>
  <si>
    <t>911 - 8212</t>
  </si>
  <si>
    <t xml:space="preserve">K/c lãi </t>
  </si>
  <si>
    <t>911 - 4212</t>
  </si>
  <si>
    <t>K/c lỗ</t>
  </si>
  <si>
    <t>4212 - 911</t>
  </si>
  <si>
    <t>TỔNG HỢP BÚT TOÁN ĐIỀU CHỈNH</t>
  </si>
  <si>
    <t>CÔNG TY TNHH KIỂM TOÁN AVN VIỆT NAM</t>
  </si>
  <si>
    <t>Khách hàng:</t>
  </si>
  <si>
    <t>Niên độ:</t>
  </si>
  <si>
    <t>Người lập BC:</t>
  </si>
  <si>
    <t>Trịnh Hữu Bảo Sơn</t>
  </si>
  <si>
    <t>Ngày lập lần 1:</t>
  </si>
  <si>
    <t>KIỂM TRA</t>
  </si>
  <si>
    <t>Báo cáo kết quả hoạt động kinh doanh</t>
  </si>
  <si>
    <t>01/01/2015</t>
  </si>
  <si>
    <t>Số năm trước</t>
  </si>
  <si>
    <t>Số PS trước kiểm toán</t>
  </si>
  <si>
    <t>Số PS sau kiểm toán</t>
  </si>
  <si>
    <t>Chi phí lãi vay</t>
  </si>
  <si>
    <t>Giảm trừ đối với giao dịch thanh lý, nhượng bán TSCĐ, BĐSĐT</t>
  </si>
  <si>
    <t xml:space="preserve"> Kiểm tra mã TK</t>
  </si>
  <si>
    <t>K/c doanh thu bán hàng hóa</t>
  </si>
  <si>
    <t>K/c doanh thu bán các thành phẩm</t>
  </si>
  <si>
    <t>K/c doanh thu cung cấp dịch vụ</t>
  </si>
  <si>
    <t>K/c doanh thu trợ cấp, trợ giá</t>
  </si>
  <si>
    <t>K/c doanh thu khác</t>
  </si>
  <si>
    <t>K/c doanh thu kinh doanh BDS đầu tư</t>
  </si>
  <si>
    <t>K/C</t>
  </si>
  <si>
    <t>5211</t>
  </si>
  <si>
    <t>5212</t>
  </si>
  <si>
    <t>5213</t>
  </si>
  <si>
    <t>K/C chiết khấu thương mại</t>
  </si>
  <si>
    <t>Mã số</t>
  </si>
  <si>
    <t>Người soát xét:</t>
  </si>
  <si>
    <t>Ngày soát xét:</t>
  </si>
  <si>
    <t>Ý kiến của người soát xét:</t>
  </si>
  <si>
    <t>CHỈ TIÊU</t>
  </si>
  <si>
    <t>Mã
số</t>
  </si>
  <si>
    <t>Số liệu trước
điều chỉnh</t>
  </si>
  <si>
    <t>Điều chỉnh do
thay đổi chính
sách kế toán</t>
  </si>
  <si>
    <t>Số liệu sau
điều chỉnh</t>
  </si>
  <si>
    <t>Ghi chú</t>
  </si>
  <si>
    <t>TÀI SẢN</t>
  </si>
  <si>
    <t>Thuyết minh</t>
  </si>
  <si>
    <t>BÁO CÁO TÀI CHÍNH</t>
  </si>
  <si>
    <t>BẢNG CÂN ĐỐI KẾ TOÁN</t>
  </si>
  <si>
    <t>Mẫu số B 01 - DN</t>
  </si>
  <si>
    <t xml:space="preserve"> (Ban hành theo Thông tư số 200/2014/TT-BTC ngày 22/12/2014 của Bộ Tài chính)</t>
  </si>
  <si>
    <t>VND</t>
  </si>
  <si>
    <t>Đơn vị tính:</t>
  </si>
  <si>
    <t>A.</t>
  </si>
  <si>
    <t>TÀI SẢN NGẮN HẠN</t>
  </si>
  <si>
    <t>I.</t>
  </si>
  <si>
    <t>1.</t>
  </si>
  <si>
    <t>Tiền</t>
  </si>
  <si>
    <t>Các khoản tương đương tiền</t>
  </si>
  <si>
    <t>II.</t>
  </si>
  <si>
    <t>Đầu tư tài chính ngắn hạn</t>
  </si>
  <si>
    <t>Chứng khoán kinh doanh</t>
  </si>
  <si>
    <t>Dự phòng giảm giá chứng khoán kinh doanh</t>
  </si>
  <si>
    <t>Đầu tư nắm giữ đến ngày đáo hạn</t>
  </si>
  <si>
    <t>III.</t>
  </si>
  <si>
    <t>Các khoản phải thu ngắn hạn</t>
  </si>
  <si>
    <t xml:space="preserve">I. </t>
  </si>
  <si>
    <t>Tiền và các khoản tương đương tiền</t>
  </si>
  <si>
    <t>Phải thu ngắn hạn của khách hàng</t>
  </si>
  <si>
    <t>Phải thu ngắn hạn khác</t>
  </si>
  <si>
    <t>Dự phòng phải thu ngắn hạn khó đòi</t>
  </si>
  <si>
    <t>Tài sản thiếu chờ xử lý</t>
  </si>
  <si>
    <t>4.</t>
  </si>
  <si>
    <t>5.</t>
  </si>
  <si>
    <t>6.</t>
  </si>
  <si>
    <t>7.</t>
  </si>
  <si>
    <t>8.</t>
  </si>
  <si>
    <t>IV.</t>
  </si>
  <si>
    <t>Hàng tồn kho</t>
  </si>
  <si>
    <t xml:space="preserve">2. </t>
  </si>
  <si>
    <t>Dự phòng giảm giá hàng tồn kho</t>
  </si>
  <si>
    <t>V.</t>
  </si>
  <si>
    <t>Tài sản ngắn hạn khác</t>
  </si>
  <si>
    <t>Chi phí trả trước ngắn hạn</t>
  </si>
  <si>
    <t>Thuế GTGT được khấu trừ</t>
  </si>
  <si>
    <t>Thuế và các khoản phải thu nhà nước</t>
  </si>
  <si>
    <t xml:space="preserve">4. </t>
  </si>
  <si>
    <t>Giao dịch mua bán lại trái phiếu chính phủ</t>
  </si>
  <si>
    <t>B.</t>
  </si>
  <si>
    <t>TÀI SẢN DÀI HẠN</t>
  </si>
  <si>
    <t>Các khoản phải thu dài hạn</t>
  </si>
  <si>
    <t>Phải thu dài hạn của khách hàng</t>
  </si>
  <si>
    <t>Vốn kinh doanh ở đơn vị trực thuộc</t>
  </si>
  <si>
    <t>Phải thu nội bộ dài hạn</t>
  </si>
  <si>
    <t>Phải thu về cho vay dài hạn</t>
  </si>
  <si>
    <t>Phải thu dài hạn khác</t>
  </si>
  <si>
    <t xml:space="preserve">Dự phòng phải thu dài hạn khó đòi </t>
  </si>
  <si>
    <t xml:space="preserve">Tài sản cố định </t>
  </si>
  <si>
    <t>Tài sản cố định hữu hình</t>
  </si>
  <si>
    <t>- Nguyên giá</t>
  </si>
  <si>
    <t>- Giá trị hao mòn lũy kế</t>
  </si>
  <si>
    <t>Tài sản cố định thuê tài chính</t>
  </si>
  <si>
    <t>Tài sản cố định vô hình</t>
  </si>
  <si>
    <t xml:space="preserve">Tài sản dở dang dài hạn </t>
  </si>
  <si>
    <t xml:space="preserve">Các Thuyết minh kèm theo từ  trang 9 đến trang 22 là bộ phận hợp thành các Báo cáo tài chính này </t>
  </si>
  <si>
    <t>Trang 5</t>
  </si>
  <si>
    <t>BẢNG CÂN ĐỐI KẾ TOÁN (tiếp theo)</t>
  </si>
  <si>
    <t xml:space="preserve">IV. </t>
  </si>
  <si>
    <t>Chi phí sản xuất kinh doanh dở dang dài hạn</t>
  </si>
  <si>
    <t>Chi phí xây dựng cơ bản dở dang</t>
  </si>
  <si>
    <t>Đầu tư tài chính dài hạn</t>
  </si>
  <si>
    <t>Đầu tư vào công ty con</t>
  </si>
  <si>
    <t>Đầu tư vào công ty liên doanh, liên kết</t>
  </si>
  <si>
    <t>Đầu tư góp vốn vào đơn vị khác</t>
  </si>
  <si>
    <t>Dự phòng đầu tư tài chính dài hạn</t>
  </si>
  <si>
    <t>VI.</t>
  </si>
  <si>
    <t>Tài sản dài hạn khác</t>
  </si>
  <si>
    <t>Chi phí trả trước dài hạn</t>
  </si>
  <si>
    <t>Tài sản thuế thu nhập hoãn lại</t>
  </si>
  <si>
    <t>Thiết bị, vật tư phụ tùng thay thế dài hạn</t>
  </si>
  <si>
    <t>TỔNG CỘNG TÀI SẢN</t>
  </si>
  <si>
    <t>Trang 6</t>
  </si>
  <si>
    <t>NGUỒN VỐN</t>
  </si>
  <si>
    <t>NỢ PHẢI TRẢ</t>
  </si>
  <si>
    <t>Nợ ngắn hạn</t>
  </si>
  <si>
    <t>Phải trả người bán ngắn hạn</t>
  </si>
  <si>
    <t>Thuế và các khoản phải nộp Nhà nước</t>
  </si>
  <si>
    <t>Phải trả người lao động</t>
  </si>
  <si>
    <t>Chi phí phải trả ngắn hạn</t>
  </si>
  <si>
    <t>Phải trả nội bộ ngắn hạn</t>
  </si>
  <si>
    <t>Doanh thu chưa thực hiện ngắn hạn</t>
  </si>
  <si>
    <t>Phải trả ngắn hạn khác</t>
  </si>
  <si>
    <t>Vay và nợ thuê tài chính ngắn hạn</t>
  </si>
  <si>
    <t>Dự phòng phải trả ngắn hạn</t>
  </si>
  <si>
    <t>Quỹ khen thưởng, phúc lợi</t>
  </si>
  <si>
    <t>Quỹ bình ổn giá</t>
  </si>
  <si>
    <t>Giao dịch mua bán lại trái phiếu Chính phủ</t>
  </si>
  <si>
    <t>9.</t>
  </si>
  <si>
    <t>10.</t>
  </si>
  <si>
    <t>11.</t>
  </si>
  <si>
    <t>12.</t>
  </si>
  <si>
    <t>13.</t>
  </si>
  <si>
    <t>14.</t>
  </si>
  <si>
    <t>Nợ dài hạn</t>
  </si>
  <si>
    <t>Phải trả người bán dài hạn</t>
  </si>
  <si>
    <t>Chi phí phải trả dài hạn</t>
  </si>
  <si>
    <t>Phải trả nội bộ về vốn kinh doanh</t>
  </si>
  <si>
    <t>Phải trả nội bộ dài hạn</t>
  </si>
  <si>
    <t>Doanh thu chưa thực hiện dài hạn</t>
  </si>
  <si>
    <t>Phải trả dài hạn khác</t>
  </si>
  <si>
    <t>Vay và nợ thuê tài chính dài hạn</t>
  </si>
  <si>
    <t>Trái phiếu chuyển đổi</t>
  </si>
  <si>
    <t>Cổ phiếu ưu đãi</t>
  </si>
  <si>
    <t>Thuế thu nhập hoãn lại phải trả</t>
  </si>
  <si>
    <t>Dự phòng phải trả dài hạn</t>
  </si>
  <si>
    <t>Quỹ phát triển khoa học và công nghệ</t>
  </si>
  <si>
    <t>VỐN CHỦ SỞ HỮU</t>
  </si>
  <si>
    <t>Vốn chủ sở hữu</t>
  </si>
  <si>
    <t>Vốn góp của chủ sở hữu</t>
  </si>
  <si>
    <t>- Cổ phiếu phổ thông có quyền biểu quyết</t>
  </si>
  <si>
    <t>- Cổ phiếu ưu đãi</t>
  </si>
  <si>
    <t>Thặng dư vốn cổ phần</t>
  </si>
  <si>
    <t>Quyền chọn chuyển đổi trái phiếu</t>
  </si>
  <si>
    <t>Vốn khác của chủ sở hữu</t>
  </si>
  <si>
    <t>Cổ phiếu quỹ (*)</t>
  </si>
  <si>
    <t>Chênh lệch đánh giá lại tài sản</t>
  </si>
  <si>
    <t>Chênh lệch tỷ giá hối đoái</t>
  </si>
  <si>
    <t>Quỹ đầu tư phát triển</t>
  </si>
  <si>
    <t>Quỹ hỗ trợ sắp xếp doanh nghiệp</t>
  </si>
  <si>
    <t>Quỹ khác thuộc vốn chủ sở hữu</t>
  </si>
  <si>
    <t>Lợi nhuận sau thuế chưa phân phối</t>
  </si>
  <si>
    <t>- LNST chưa phân phối kỳ này</t>
  </si>
  <si>
    <t>Nguồn vốn đầu tư XDCB</t>
  </si>
  <si>
    <t>Nguồn kinh phí và quỹ khác</t>
  </si>
  <si>
    <t>Nguồn kinh phí</t>
  </si>
  <si>
    <t>Nguồn kinh phí đã hình thành TSCĐ</t>
  </si>
  <si>
    <t xml:space="preserve">  1.</t>
  </si>
  <si>
    <t xml:space="preserve">  2.</t>
  </si>
  <si>
    <t>TỔNG CỘNG NGUỒN VỐN</t>
  </si>
  <si>
    <t>Người đại diện theo pháp luật:</t>
  </si>
  <si>
    <t>Người lập biểu:</t>
  </si>
  <si>
    <t>Kế toán</t>
  </si>
  <si>
    <t>Ngày báo cáo:</t>
  </si>
  <si>
    <t>Địa điểm lập BC:</t>
  </si>
  <si>
    <t xml:space="preserve">III. </t>
  </si>
  <si>
    <t>Bất động sản đầu tư</t>
  </si>
  <si>
    <t>BÁO CÁO KẾT QUẢ KINH DOANH</t>
  </si>
  <si>
    <t>Mẫu số B 02 - DN</t>
  </si>
  <si>
    <t>15.</t>
  </si>
  <si>
    <t>16.</t>
  </si>
  <si>
    <t>17.</t>
  </si>
  <si>
    <t>Các khoản giảm trừ doanh thu</t>
  </si>
  <si>
    <t>Giá vốn hàng bán</t>
  </si>
  <si>
    <t>Doanh thu hoạt động tài chính</t>
  </si>
  <si>
    <t>Chi phí tài chính</t>
  </si>
  <si>
    <t>- Trong đó: Chi phí lãi vay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</si>
  <si>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</si>
  <si>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</si>
  <si>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</si>
  <si>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</si>
  <si>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</si>
  <si>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Chi phí thuế TNDN hiện hành</t>
  </si>
  <si>
    <t>Chi phí thuế TNDN hoãn lại</t>
  </si>
  <si>
    <t>Doanh thu bán hàng &amp; cung cấp dịch vụ</t>
  </si>
  <si>
    <t>Doanh thu thuần về bán hàng &amp; cc dịch vụ</t>
  </si>
  <si>
    <t>Lợi nhuận gộp về bán hàng &amp; cc dịch vụ</t>
  </si>
  <si>
    <t>Lợi nhuận khác</t>
  </si>
  <si>
    <t>Tổng lợi nhuận kế toán trước thuế</t>
  </si>
  <si>
    <t>BÁO CÁO LƯU CHUYỂN TIỀN TỆ (trực tiếp)</t>
  </si>
  <si>
    <t>Mẫu số B 03 - DN</t>
  </si>
  <si>
    <t>Lưu chuyển tiền thuần từ hoạt động tài chính</t>
  </si>
  <si>
    <t>Tiền và tương đương tiền đầu kỳ</t>
  </si>
  <si>
    <t>Ảnh hưởng của thay đổi tỷ giá hối đoái quy đổi ngoại tệ</t>
  </si>
  <si>
    <t>Lưu chuyển tiền từ hoạt động kinh doanh</t>
  </si>
  <si>
    <t>Tiền chi trả cho người lao động</t>
  </si>
  <si>
    <t>Tiền lãi vay đã trả</t>
  </si>
  <si>
    <t>Thuế thu nhập doanh nghiệp đã nộp</t>
  </si>
  <si>
    <t>Tiền thu khác từ hoạt động kinh doanh</t>
  </si>
  <si>
    <t>Tiền chi khác cho hoạt động kinh doanh</t>
  </si>
  <si>
    <t>Lưu chuyển tiền từ hoạt động đầu tư</t>
  </si>
  <si>
    <t>Lưu chuyển tiền từ hoạt động tài chính</t>
  </si>
  <si>
    <t>Tiền thu từ đi vay</t>
  </si>
  <si>
    <t>Tiền trả nợ gốc vay</t>
  </si>
  <si>
    <t>Tiền trả nợ gốc thuê tài chính</t>
  </si>
  <si>
    <t>Cổ tức, lợi nhuận đã trả cho chủ sở hữu</t>
  </si>
  <si>
    <t>03</t>
  </si>
  <si>
    <t>04</t>
  </si>
  <si>
    <t>05</t>
  </si>
  <si>
    <t>06</t>
  </si>
  <si>
    <t>07</t>
  </si>
  <si>
    <t>Tiền thu từ bán hàng, cc dịch vụ và DT khác</t>
  </si>
  <si>
    <t>Tiền chi trả cho người cung cấp HH và DV</t>
  </si>
  <si>
    <t>Lưu chuyển tiền thuần từ HĐ đầu tư</t>
  </si>
  <si>
    <t>Lưu chuyển tiền thuần trong kỳ</t>
  </si>
  <si>
    <t xml:space="preserve">Tiền và tương đương tiền cuối kỳ </t>
  </si>
  <si>
    <t>Lãnh đạo:</t>
  </si>
  <si>
    <t>Khách hàng 2:</t>
  </si>
  <si>
    <t>●</t>
  </si>
  <si>
    <t>Điện thoại:</t>
  </si>
  <si>
    <t>Fax:</t>
  </si>
  <si>
    <t>Cho năm tài chính kết thúc ngày 31/12/2015</t>
  </si>
  <si>
    <t>MỤC LỤC</t>
  </si>
  <si>
    <t>Trang</t>
  </si>
  <si>
    <t>Báo cáo của Ban Giám đốc</t>
  </si>
  <si>
    <t>Báo cáo Kiểm toán</t>
  </si>
  <si>
    <t>Các Báo cáo tài chính</t>
  </si>
  <si>
    <t>Bảng cân đối kế toán</t>
  </si>
  <si>
    <t>Báo cáo kết quả kinh doanh</t>
  </si>
  <si>
    <t>Báo cáo lưu chuyển tiền tệ</t>
  </si>
  <si>
    <t>Thuyết minh báo cáo tài chính</t>
  </si>
  <si>
    <t>3388N-NH</t>
  </si>
  <si>
    <t>3388N-DH</t>
  </si>
  <si>
    <t>Phải trả, phải nộp khác - dư nợ - ngắn hạn</t>
  </si>
  <si>
    <t>Phải trả, phải nộp khác - dư nợ - dài hạn</t>
  </si>
  <si>
    <t>333-N</t>
  </si>
  <si>
    <t>TK 333 - Dư Nợ</t>
  </si>
  <si>
    <t>334N</t>
  </si>
  <si>
    <t>TK 334 - Dư nợ</t>
  </si>
  <si>
    <t>Trang 7</t>
  </si>
  <si>
    <t>Trang 8</t>
  </si>
  <si>
    <t>Nguyên giá</t>
  </si>
  <si>
    <t>Khấu hao</t>
  </si>
  <si>
    <t>Phương tiện vận tải</t>
  </si>
  <si>
    <t>Mục lục</t>
  </si>
  <si>
    <t>Bìa</t>
  </si>
  <si>
    <t>Báo cáo kiểm toán</t>
  </si>
  <si>
    <t>Lưu chuyển tiền tệ</t>
  </si>
  <si>
    <t>Thuyết minh BCTC</t>
  </si>
  <si>
    <t>PHẦN BÁO CÁO</t>
  </si>
  <si>
    <t>PHẦN SỐ LIỆU</t>
  </si>
  <si>
    <t>Bảng cân đối số phát sinh</t>
  </si>
  <si>
    <t>Bảng số liệu Kết quả kinh doanh</t>
  </si>
  <si>
    <t>Bảng số liệu LCTT</t>
  </si>
  <si>
    <t>Số hiệu</t>
  </si>
  <si>
    <t>TK 111</t>
  </si>
  <si>
    <t>TK 112</t>
  </si>
  <si>
    <t>TK 1122</t>
  </si>
  <si>
    <t>TK 1281</t>
  </si>
  <si>
    <t>TK Trung gian</t>
  </si>
  <si>
    <t>Cộng</t>
  </si>
  <si>
    <t xml:space="preserve">Có </t>
  </si>
  <si>
    <t xml:space="preserve">Nợ </t>
  </si>
  <si>
    <t>Số Đầu kỳ</t>
  </si>
  <si>
    <t>Tiền mặt VND</t>
  </si>
  <si>
    <t>Tiền mặt USD</t>
  </si>
  <si>
    <t>Tiền gửi VND</t>
  </si>
  <si>
    <t>Tiền gửi USD</t>
  </si>
  <si>
    <t>Đầu tư chứng khoán ngắn hạn Cổ phiếu</t>
  </si>
  <si>
    <t>Đầu tư chứng khoán ngắn hạn trái phiếu</t>
  </si>
  <si>
    <t>Dâu tư chứng khoán vì mđich Tmại</t>
  </si>
  <si>
    <t xml:space="preserve">Đầu tư ngắn hạn khác </t>
  </si>
  <si>
    <t>Tiền gửi có kỳ hạn</t>
  </si>
  <si>
    <t>Phải thu khách hàng</t>
  </si>
  <si>
    <t>Thuế GTGT đươc khấu trừ của HH Dvụ</t>
  </si>
  <si>
    <t>Thuế GTGT đươợc khấu trừ của TSCĐ</t>
  </si>
  <si>
    <t>Phải thu nội bộ</t>
  </si>
  <si>
    <t>Phải thu khác</t>
  </si>
  <si>
    <t>Dự phòng phải thu khó đòi</t>
  </si>
  <si>
    <t>Tạm ứng</t>
  </si>
  <si>
    <t>Hàng mua đang đi đường</t>
  </si>
  <si>
    <t>Nguyên liệu, vật liệu tồn kho</t>
  </si>
  <si>
    <t>Công cụ dụng cụ</t>
  </si>
  <si>
    <t>Chi phí sản xuất kinh doanh dở dang</t>
  </si>
  <si>
    <t>Thành phẩm</t>
  </si>
  <si>
    <t>Hàng hoá</t>
  </si>
  <si>
    <t>Hàng gửi đi bán</t>
  </si>
  <si>
    <t>Hàng hoá kho bảo thuế</t>
  </si>
  <si>
    <t>Dự phòng giảm giá HTK</t>
  </si>
  <si>
    <t>Chi sự nghiệp</t>
  </si>
  <si>
    <t>TSCĐ hữu hình</t>
  </si>
  <si>
    <t>TSCĐ thuê tài chính</t>
  </si>
  <si>
    <t>TSCĐ vô hình</t>
  </si>
  <si>
    <t>Hao mòn TSCĐ</t>
  </si>
  <si>
    <t>Góp vốn vào công ty liên doanh, liên kết</t>
  </si>
  <si>
    <t>Đầu tư dài hạn khác</t>
  </si>
  <si>
    <t>Dự phòng giảm giá đầu tư dài hạn</t>
  </si>
  <si>
    <t>Chi phí XDCB dở dang</t>
  </si>
  <si>
    <t>Ký cược ký quĩ dài hạn</t>
  </si>
  <si>
    <t>Nợ dài hạn đến hạn trả ( nợ thuê TC)</t>
  </si>
  <si>
    <t>Phải trả người bán về HHDV</t>
  </si>
  <si>
    <t>Phải trả người bán về TSCĐ</t>
  </si>
  <si>
    <t>Thuế GTGT đầu ra phải nộp</t>
  </si>
  <si>
    <t>Thuế TTĐB</t>
  </si>
  <si>
    <t>Thuế XNK</t>
  </si>
  <si>
    <t>Thuế TNDN</t>
  </si>
  <si>
    <t>Các loại thuế khác</t>
  </si>
  <si>
    <t xml:space="preserve">Lệ phí </t>
  </si>
  <si>
    <t>Phải trả công nhân viên</t>
  </si>
  <si>
    <t>Chi phí phải trả</t>
  </si>
  <si>
    <t>Chi phí phải trả( lãi vay)</t>
  </si>
  <si>
    <t>Phải trả nội bộ</t>
  </si>
  <si>
    <t>Thanh toán theo tiến độ xây dựng</t>
  </si>
  <si>
    <t>KPCĐ</t>
  </si>
  <si>
    <t>BHXH</t>
  </si>
  <si>
    <t>BHYT</t>
  </si>
  <si>
    <t>Phải trả về cổ phần hóa</t>
  </si>
  <si>
    <t>BHTN</t>
  </si>
  <si>
    <t>Doanh thu chưa thực hiện</t>
  </si>
  <si>
    <t>Phải trả phải nộp khác</t>
  </si>
  <si>
    <t>Các khoản đi vay</t>
  </si>
  <si>
    <t>Nợ thuê tài chính</t>
  </si>
  <si>
    <t>Trái phiếu thường</t>
  </si>
  <si>
    <t>Nhận ký cược ký quĩ dài hận</t>
  </si>
  <si>
    <t>Dự phòng phải trả</t>
  </si>
  <si>
    <t>Quĩ khen thưởng, phúc lợi</t>
  </si>
  <si>
    <t>Quỹ phát triển khoa học công nghệ</t>
  </si>
  <si>
    <t>41111</t>
  </si>
  <si>
    <t>Cổ phiếu phổ thông có quyền biểu quyết</t>
  </si>
  <si>
    <t>41112No</t>
  </si>
  <si>
    <t>Cổ phiếu ưu đãi (nợ phải trả)</t>
  </si>
  <si>
    <t>41112Von</t>
  </si>
  <si>
    <t>Cổ phiếu ưu đãi (vốn)</t>
  </si>
  <si>
    <t>Chênh lệch tỷ giá</t>
  </si>
  <si>
    <t>Quĩ đầu tư phát triển</t>
  </si>
  <si>
    <t>Quĩ dự phòng tài chính</t>
  </si>
  <si>
    <t>Quĩ dự phòng trợ cấp mất việc làm</t>
  </si>
  <si>
    <t>Cổ phiếu quỹ</t>
  </si>
  <si>
    <t>Lợi nhuận chưa phân phối (cổ tức)</t>
  </si>
  <si>
    <t>Lợi nhuận chưa phân phối (khác)</t>
  </si>
  <si>
    <t>Nguồn kinh phí sự nghiệp</t>
  </si>
  <si>
    <t>Nguồn kinh phí hình thành TSCĐ</t>
  </si>
  <si>
    <t>Doanh thu bán hàng và cung cấp dịch vụ</t>
  </si>
  <si>
    <t>Doanh thu nội bộ</t>
  </si>
  <si>
    <t>Doanh thu tài chính Lãi tiền gửi</t>
  </si>
  <si>
    <t>Bán chứng khoán vì mục đích thương mại</t>
  </si>
  <si>
    <t>Doaanh thu từ chênh lệch tỷ gia</t>
  </si>
  <si>
    <t>Chiết khấu thương mại</t>
  </si>
  <si>
    <t>Hàng bán bị trả lại</t>
  </si>
  <si>
    <t>Giảm giá hàng bán</t>
  </si>
  <si>
    <t>Chi phí nguyên vật liệu</t>
  </si>
  <si>
    <t>Chi phí nhân công</t>
  </si>
  <si>
    <t>Chi phí máy thi công</t>
  </si>
  <si>
    <t>Chi phí sản xuất chung</t>
  </si>
  <si>
    <t>Chi phí tài chính (Lãi vay)</t>
  </si>
  <si>
    <t>Chi phí tài chính (chuyển tiền)</t>
  </si>
  <si>
    <t>Chi phí quản lý chung</t>
  </si>
  <si>
    <t>Thu thanh lý TSCĐ</t>
  </si>
  <si>
    <t>Thu các khoản khác</t>
  </si>
  <si>
    <t>Chi thanh lý TSCĐ</t>
  </si>
  <si>
    <t>Xác định kết quả kinh doanh</t>
  </si>
  <si>
    <t xml:space="preserve">Bù trừ công nợ TK 131 - và phí </t>
  </si>
  <si>
    <t>Lãi vay</t>
  </si>
  <si>
    <t>Mua săm TSCĐ</t>
  </si>
  <si>
    <t xml:space="preserve">Vay </t>
  </si>
  <si>
    <t>Công số phát sinh</t>
  </si>
  <si>
    <t>Số cuối kỳ</t>
  </si>
  <si>
    <t>CÂN ĐỐI KẾ TOÁN</t>
  </si>
  <si>
    <t>CHÊNH LỆCH</t>
  </si>
  <si>
    <t>TỔNG HỢP SỐ LIỆU KẾT QUẢ HOẠT ĐỘNG KINH DOANH</t>
  </si>
  <si>
    <t>TỔNG HỢP SỐ LIỆU LƯU CHUYỂN TIỀN TỆ</t>
  </si>
  <si>
    <t>Lưu chuyển tiền thuần từ HĐ KD</t>
  </si>
  <si>
    <t>Tiền chi mua sắm, XD TSCD &amp; TSDH khác</t>
  </si>
  <si>
    <t>Tiền thu lãi cho vay, cổ tức &amp; LN được chia</t>
  </si>
  <si>
    <t>Tiền mặt</t>
  </si>
  <si>
    <t>Tiền gửi ngân hàng</t>
  </si>
  <si>
    <t>Giá gốc</t>
  </si>
  <si>
    <t>Giá trị ghi sổ</t>
  </si>
  <si>
    <t>Dự phòng</t>
  </si>
  <si>
    <t>Số đầu năm</t>
  </si>
  <si>
    <t>Tăng trong kỳ</t>
  </si>
  <si>
    <t>Giảm trong kỳ</t>
  </si>
  <si>
    <t>Nhà cửa, 
vật kiến trúc</t>
  </si>
  <si>
    <t>KH trong kỳ</t>
  </si>
  <si>
    <t>Giá trị còn lại</t>
  </si>
  <si>
    <t>Máy móc, 
thiết bị</t>
  </si>
  <si>
    <t>Số dư tại 01/01/2014</t>
  </si>
  <si>
    <t>Số dư tại 01/01/2015</t>
  </si>
  <si>
    <t>1. Biến động vốn chủ sở hữu</t>
  </si>
  <si>
    <t>Số dư tại 31/12/2014</t>
  </si>
  <si>
    <t>Số dư tại 31/12/2015</t>
  </si>
  <si>
    <t>LN sau thuế chưa phân phối</t>
  </si>
  <si>
    <t>(i)</t>
  </si>
  <si>
    <t>IV.11</t>
  </si>
  <si>
    <t>V.7</t>
  </si>
  <si>
    <t>CĐKT</t>
  </si>
  <si>
    <t>CL</t>
  </si>
  <si>
    <t>31/12/2015</t>
  </si>
  <si>
    <t>1388C-NH</t>
  </si>
  <si>
    <t>Phải thu khác dư có - ngắn hạn</t>
  </si>
  <si>
    <t>1388C-DH</t>
  </si>
  <si>
    <t>Phải thu khác dư có - dài hạn</t>
  </si>
  <si>
    <t>Lợi nhuận sau thuế TNDN</t>
  </si>
  <si>
    <t>Phải thu về cổ phần hóa</t>
  </si>
  <si>
    <t>Giá trị</t>
  </si>
  <si>
    <t xml:space="preserve">Giá trị </t>
  </si>
  <si>
    <t xml:space="preserve">Tạm ứng </t>
  </si>
  <si>
    <t>IV.13</t>
  </si>
  <si>
    <t>Phải trả theo tiến độ kế hoạch HĐ xây dựng</t>
  </si>
  <si>
    <t>Năm 2015</t>
  </si>
  <si>
    <t>Năm 2014</t>
  </si>
  <si>
    <t>1. Nợ phải trả tài chính</t>
  </si>
  <si>
    <t>Không quá 1 năm</t>
  </si>
  <si>
    <t>Trên 1 năm</t>
  </si>
  <si>
    <t>Tổng</t>
  </si>
  <si>
    <t>Phải trả người bán</t>
  </si>
  <si>
    <t>Người mua trả tiền trước</t>
  </si>
  <si>
    <t>Phải trả khác</t>
  </si>
  <si>
    <t>2. Tài sản tài chính</t>
  </si>
  <si>
    <t>Tiền và khoản tương đương tiền</t>
  </si>
  <si>
    <t>Ứng trước cho người bán</t>
  </si>
  <si>
    <t xml:space="preserve"> </t>
  </si>
  <si>
    <t>- LNST chưa phân phối lũy kế cuối kỳ trước</t>
  </si>
  <si>
    <t>VI.1</t>
  </si>
  <si>
    <t>VI.2</t>
  </si>
  <si>
    <t>VI.3</t>
  </si>
  <si>
    <t>VI.4</t>
  </si>
  <si>
    <t>VI.5</t>
  </si>
  <si>
    <t>VI.6</t>
  </si>
  <si>
    <t>ngày 28 tháng 3 năm 2016</t>
  </si>
  <si>
    <t>28/03/2016</t>
  </si>
  <si>
    <t>Danh sách thuyết minh</t>
  </si>
  <si>
    <t>Thông tin</t>
  </si>
  <si>
    <t>Đơn vị tính</t>
  </si>
  <si>
    <t>Trả trước cho người bán ngắn hạn khác</t>
  </si>
  <si>
    <t>Phải thu nội bộ ngắn hạn</t>
  </si>
  <si>
    <t>Phải thu theo tiến độ kế hoạch HĐ xây dựng</t>
  </si>
  <si>
    <t>Phải thu về cho vay ngắn hạn</t>
  </si>
  <si>
    <t>a) Chi phí trả trước ngắn hạn</t>
  </si>
  <si>
    <t>b) Chi phí trả trước dài hạn</t>
  </si>
  <si>
    <t>a) Dự phòng phải trả ngắn hạn</t>
  </si>
  <si>
    <t>Back to top</t>
  </si>
  <si>
    <t>Giá vốn của thành phẩm đã bán</t>
  </si>
  <si>
    <t>Lãi tiền gửi, tiền cho vay</t>
  </si>
  <si>
    <t>Lãi tiền vay</t>
  </si>
  <si>
    <t>Các khoản khác</t>
  </si>
  <si>
    <t>a) Các khoản chi phí QLDN phát sinh trong kỳ</t>
  </si>
  <si>
    <t>b) Các khoản chi phí bán hàng phát sinh trong kỳ</t>
  </si>
  <si>
    <t>c, Các khoản ghi giảm chi phí bán hàng và chi phí quản lý doanh nghiệp</t>
  </si>
  <si>
    <t>Hoàn nhập dự phòng bảo hành sản phẩm, hàng hóa</t>
  </si>
  <si>
    <t>Hoàn nhập dự phòng tái cơ cấu, dự phòng khác</t>
  </si>
  <si>
    <t>Các khoản ghi giảm khác</t>
  </si>
  <si>
    <t>Chi phí nguyên liệu, vật liệu</t>
  </si>
  <si>
    <t>Chi phí khấu hao tài sản cố định</t>
  </si>
  <si>
    <t>Chi phí dịch vụ mua ngoài</t>
  </si>
  <si>
    <t>Chi phí khác bằng tiền</t>
  </si>
  <si>
    <t>Phải nộp</t>
  </si>
  <si>
    <t>Đã nộp</t>
  </si>
  <si>
    <t>Thuế Giá trị gia tăng</t>
  </si>
  <si>
    <t>Các loại thuế, phí khác</t>
  </si>
  <si>
    <t>USD</t>
  </si>
  <si>
    <t>Vay ngắn hạn</t>
  </si>
  <si>
    <t>Vay dài hạn đến hạn trả</t>
  </si>
  <si>
    <t>NH TMCP công thương Quảng Trị</t>
  </si>
  <si>
    <t>Ngân hàng TMCP ngoại thương Quảng Trị</t>
  </si>
  <si>
    <t>Vay cá nhân</t>
  </si>
  <si>
    <t>Doanh thu tài chính lãi chênh lệch tỷ giá</t>
  </si>
  <si>
    <t>Điều chỉnh các khoản thu nhập chịu thuế</t>
  </si>
  <si>
    <t xml:space="preserve">Điều chỉnh tăng </t>
  </si>
  <si>
    <t>Điều chỉnh giảm</t>
  </si>
  <si>
    <t>Tổng thu nhập chịu thuế</t>
  </si>
  <si>
    <t>Thuế thu nhập doanh nghiệp hiện hành</t>
  </si>
  <si>
    <t>Lợi nhuận kế toán sau thuế thu nhập doanh nghiệp</t>
  </si>
  <si>
    <t>Các khoản điều chỉnh tăng hoặc giảm lợi nhuận kế toán</t>
  </si>
  <si>
    <t>- Các khoản điều chỉnh tăng</t>
  </si>
  <si>
    <t>- Các khoản điều chỉnh giảm</t>
  </si>
  <si>
    <t>Cổ phiếu phổ thông đang lưu hành bình quân trong kỳ</t>
  </si>
  <si>
    <t>Lãi cơ bản trên cổ phiếu</t>
  </si>
  <si>
    <t>LN phân bổ cho Cổ đông sở hữu CP phổ thông</t>
  </si>
  <si>
    <t>Lợi nhuận sau thuế Thu nhập doanh nghiệp</t>
  </si>
  <si>
    <t>Phân phối lợi nhuận</t>
  </si>
  <si>
    <t>(Đơn vị tính: VND)</t>
  </si>
  <si>
    <t>1 - 2</t>
  </si>
  <si>
    <t>3 - 4</t>
  </si>
  <si>
    <t>5 - 6</t>
  </si>
  <si>
    <t xml:space="preserve">Các Thuyết minh kèm theo từ  trang 9 đến trang 24 là bộ phận hợp thành các Báo cáo tài chính này </t>
  </si>
  <si>
    <t>Giám đốc</t>
  </si>
  <si>
    <t>Ban Giám đốc</t>
  </si>
  <si>
    <t>Tăng</t>
  </si>
  <si>
    <t>Giảm</t>
  </si>
  <si>
    <t>a) Vay ngắn hạn</t>
  </si>
  <si>
    <t>b) Vay dài hạn</t>
  </si>
  <si>
    <t>NH No&amp;PTNT CN Hải Châu</t>
  </si>
  <si>
    <t>Quyền sử dụng đất</t>
  </si>
  <si>
    <t>Đặng Văn Hoàng</t>
  </si>
  <si>
    <t>Nguyễn Xuân Hải</t>
  </si>
  <si>
    <t>Đồng Hới</t>
  </si>
  <si>
    <t>Tiền thu từ thanh lý, nhượng bán TSCĐ</t>
  </si>
  <si>
    <t>Tiền chi cho vay, mua cc nợ của ĐV khác</t>
  </si>
  <si>
    <t>Tiền thu hồi cho vay, bán lại các cc nợ</t>
  </si>
  <si>
    <t>Tiền chi đầu tư góp vốn vào đơn vị khác</t>
  </si>
  <si>
    <t>Tiền thu hồi đầu tư góp vốn vào đơn vị khác</t>
  </si>
  <si>
    <t>ok</t>
  </si>
  <si>
    <t>Tiền thu từ phát hành CP, vốn góp CSH</t>
  </si>
  <si>
    <t>Tiền trả lại vốn góp cho CSH, mua lại CP của DN đã phát hành</t>
  </si>
  <si>
    <t>Tổng giá trị cổ phiếu</t>
  </si>
  <si>
    <t>Tổng giá trị trái phiếu</t>
  </si>
  <si>
    <t>Các khoản đầu tư khác</t>
  </si>
  <si>
    <t>Ngắn hạn</t>
  </si>
  <si>
    <t>Dài hạn</t>
  </si>
  <si>
    <t>a) Ngắn hạn</t>
  </si>
  <si>
    <t>Độ rộng cột</t>
  </si>
  <si>
    <t>Tiền đang chuyển</t>
  </si>
  <si>
    <t>Tiền gửi có kỳ hạn dưới 3 tháng</t>
  </si>
  <si>
    <t>a) Phải thu của khách hàng ngắn hạn</t>
  </si>
  <si>
    <t>b) Phải thu của khách hàng dài hạn</t>
  </si>
  <si>
    <t>Phải thu khách hàng dài hạn khác</t>
  </si>
  <si>
    <t>a) Trả trước cho người bán ngắn hạn</t>
  </si>
  <si>
    <t>b) Trả trước cho người bán dài hạn</t>
  </si>
  <si>
    <t>Trả trước cho người bán dài hạn khác</t>
  </si>
  <si>
    <t>a) Phải thu nội bộ ngắn hạn</t>
  </si>
  <si>
    <t>Phải thu nội bộ ngắn hạn khác</t>
  </si>
  <si>
    <t>b) Phải thu nội bộ dài hạn</t>
  </si>
  <si>
    <t>Phải thu nội bộ dài hạn khác</t>
  </si>
  <si>
    <t>Công trình</t>
  </si>
  <si>
    <t>a) Tài sản ngắn hạn khác</t>
  </si>
  <si>
    <t>b) Tài sản dài hạn khác</t>
  </si>
  <si>
    <t>a) Phải trả người bán ngắn hạn</t>
  </si>
  <si>
    <t>b) Phải trả người bán dài hạn</t>
  </si>
  <si>
    <t>a) Chi phí phải trả ngắn hạn</t>
  </si>
  <si>
    <t>b) Chi phí phải trả dài hạn</t>
  </si>
  <si>
    <t>Giá vốn của hàng hóa đã bán</t>
  </si>
  <si>
    <t xml:space="preserve">Trong đó: Giá vốn trích trước của hàng hoá, thành phẩm bất động sản đã bán </t>
  </si>
  <si>
    <t>Giá trị còn lại, chi phí nhượng bán, thanh lý của BĐS đầu tư</t>
  </si>
  <si>
    <t>Chi phí kinh doanh Bất động sản đầu tư</t>
  </si>
  <si>
    <t>Giá trị hàng tồn kho mất mát trong kỳ</t>
  </si>
  <si>
    <t>Giá trị từng loại hàng tồn kho hao hụt ngoài định mức trong kỳ</t>
  </si>
  <si>
    <t>Các khoản chi phí vượt mức bình thường khác được tính trực tiếp vào giá vốn</t>
  </si>
  <si>
    <t>Các khoản ghi giảm giá vốn hàng bán</t>
  </si>
  <si>
    <t>Lãi bán các khoản đầu tư</t>
  </si>
  <si>
    <t>Cổ tức, lợi nhuận được chia</t>
  </si>
  <si>
    <t>Lãi chênh lệch tỷ giá</t>
  </si>
  <si>
    <t>Lãi bán hàng trả chậm, chiết khấu thanh toán</t>
  </si>
  <si>
    <t>Doanh thu hoạt động tài chính khác</t>
  </si>
  <si>
    <t>Chiết khấu thanh toán, lãi bán hàng trả chậm</t>
  </si>
  <si>
    <t>Lỗ do thanh lý các khoản đầu tư tài chính</t>
  </si>
  <si>
    <t>Lỗ chênh lệch tỷ giá</t>
  </si>
  <si>
    <t>Dự phòng giảm giá chứng khoán kinh doanh và tổn thất đầu tư</t>
  </si>
  <si>
    <t>Chi phí tài chính khác</t>
  </si>
  <si>
    <t>Các khoản ghi giảm chi phí tài chính</t>
  </si>
  <si>
    <t>Lãi do đánh giá lại tài sản</t>
  </si>
  <si>
    <t>Tiền phạt thu được</t>
  </si>
  <si>
    <t>Lỗ do đánh giá lại tài sản</t>
  </si>
  <si>
    <t>Các khoản bị phạt thuế</t>
  </si>
  <si>
    <t xml:space="preserve">  - Lợi nhuận từ hoạt động sản xuất kinh doanh chính</t>
  </si>
  <si>
    <t>- Các khoản khác</t>
  </si>
  <si>
    <t>Số liệu cân đối kế toán</t>
  </si>
  <si>
    <t>C/L</t>
  </si>
  <si>
    <t>KT</t>
  </si>
  <si>
    <t>a) Phải thu về cho vay ngắn hạn</t>
  </si>
  <si>
    <t>Phải thu về cho vay ngắn hạn khác</t>
  </si>
  <si>
    <t>Phải thu về cho vay dài hạn khác</t>
  </si>
  <si>
    <t>b) Phải thu về cho vay dài hạn</t>
  </si>
  <si>
    <t>b) Dài hạn</t>
  </si>
  <si>
    <t>a) Đầu tư vào công ty con</t>
  </si>
  <si>
    <t>b) Đầu tư vào công ty liên kết</t>
  </si>
  <si>
    <t>b) Đầu tư vào đơn vị khác</t>
  </si>
  <si>
    <t>TD</t>
  </si>
  <si>
    <t>Công cụ dụng cụ chờ phân bổ</t>
  </si>
  <si>
    <t>Tiền và tương đương tiền</t>
  </si>
  <si>
    <t>Link</t>
  </si>
  <si>
    <t>Trả trước cho người bán</t>
  </si>
  <si>
    <t>Phải thu của khách hàng</t>
  </si>
  <si>
    <t>Phải thu về cho vay</t>
  </si>
  <si>
    <t>Phải thu người lao động</t>
  </si>
  <si>
    <t>Ký quỹ, ký cược ngắn hạn</t>
  </si>
  <si>
    <t>Phải thu các đội xây dựng</t>
  </si>
  <si>
    <t>Cục quản lý đường bộ II</t>
  </si>
  <si>
    <t>Số liệu Bảng cân đối kế toán</t>
  </si>
  <si>
    <t>Đầu tư vào các đơn vị khác</t>
  </si>
  <si>
    <t>Chi phí SXKD dở dang</t>
  </si>
  <si>
    <t>Chi phí trả trước</t>
  </si>
  <si>
    <t>Phải thu</t>
  </si>
  <si>
    <t>Đã thu</t>
  </si>
  <si>
    <t>Tài sản khác</t>
  </si>
  <si>
    <t>Chi phí sản xuất kinh doanh dài hạn</t>
  </si>
  <si>
    <t>Giá trị có thể thu hồi</t>
  </si>
  <si>
    <t>Xây dựng cơ bản dở dang</t>
  </si>
  <si>
    <t>a) Người mua trả tiền trước ngắn hạn</t>
  </si>
  <si>
    <t>Thuế và các khoản phải nộp nhà nước</t>
  </si>
  <si>
    <t>Thuế GTGT đầu ra</t>
  </si>
  <si>
    <t>Thuế thu nhập doanh nghiệp</t>
  </si>
  <si>
    <t>Thuế thu nhập cá nhân</t>
  </si>
  <si>
    <t>Thuế nhà đất,tiền thuê đất</t>
  </si>
  <si>
    <t>Phải trả người lao động khác</t>
  </si>
  <si>
    <t>18.</t>
  </si>
  <si>
    <t>Vay và nợ thuê tài chính ngắn hạn, dài hạn</t>
  </si>
  <si>
    <t>Vay ngân hàng</t>
  </si>
  <si>
    <t>Dự phòng phải trả ngắn hạn, dài hạn</t>
  </si>
  <si>
    <t>Quỹ dự phòng tài chính</t>
  </si>
  <si>
    <t>Chi tiết vốn góp của chủ sở hữu</t>
  </si>
  <si>
    <t>Số lượng cổ phiếu đã bán ra công chúng</t>
  </si>
  <si>
    <t>- Cổ phiếu thường</t>
  </si>
  <si>
    <t>Số lượng cổ phiếu đang lưu hành</t>
  </si>
  <si>
    <t>Mệnh giá cổ phiếu: 10.000 VND</t>
  </si>
  <si>
    <t>Cổ phiếu</t>
  </si>
  <si>
    <t>Lợi nhuận năm trước chuyển sang</t>
  </si>
  <si>
    <t>Các  khoản điều chỉnh giảm thu nhập sau thuế</t>
  </si>
  <si>
    <t>- Trích quỹ đầu tư phát triển</t>
  </si>
  <si>
    <t>- Trích quỹ dự phòng tài chính</t>
  </si>
  <si>
    <t>- Trích quỹ khen thưởng phúc lợi</t>
  </si>
  <si>
    <t>- Trả cổ tức</t>
  </si>
  <si>
    <t>Các khoản điều chỉnh giảm thu nhập sau thuế khác</t>
  </si>
  <si>
    <t>Doanh thu</t>
  </si>
  <si>
    <t>Tổng doanh thu</t>
  </si>
  <si>
    <t>Doanh thu thuần về bán hàng cung cấp dịch vụ</t>
  </si>
  <si>
    <t>Số liệu KQKD</t>
  </si>
  <si>
    <t>a) Phải trả khác ngắn hạn</t>
  </si>
  <si>
    <t>b) Phải trả khác dài hạn</t>
  </si>
  <si>
    <t>Phải trả khác ngắn hạn</t>
  </si>
  <si>
    <t>Chi phí hoạt động tài chính</t>
  </si>
  <si>
    <t>Hoàn nhập các khoản dự phòng</t>
  </si>
  <si>
    <t>Xử lý công nợ</t>
  </si>
  <si>
    <t>Giá trị còn lại TSCĐ</t>
  </si>
  <si>
    <t xml:space="preserve">Chi phí thuế thu nhập doanh nghiệp hiện hành </t>
  </si>
  <si>
    <t>Chi phí bán hàng và chi phí quản lý DN</t>
  </si>
  <si>
    <t>Chi phí sản xuất kinh doanh theo yếu tố</t>
  </si>
  <si>
    <t>Chi phí công cụ, đồ dùng</t>
  </si>
  <si>
    <t>Thuế, phí và lệ phí</t>
  </si>
  <si>
    <t>- Các khoản chi không được trừ khi xác đinh TNCT</t>
  </si>
  <si>
    <t>- Giá vốn đã tính thuế năm trước theo thanh tra thuế</t>
  </si>
  <si>
    <t>Thuế thu nhập doanh nghiệp phát sinh kỳ này</t>
  </si>
  <si>
    <t>Trên bảng cân đối kế toán</t>
  </si>
  <si>
    <t>1. Đầu tư ngắn hạn</t>
  </si>
  <si>
    <t>2. Phải thu về cho vay ngắn hạn</t>
  </si>
  <si>
    <t>(ii)</t>
  </si>
  <si>
    <t>5. Phải trả người lao động</t>
  </si>
  <si>
    <t>6. Phải trả nội bộ</t>
  </si>
  <si>
    <t>7. Phải trả ngắn hạn khác</t>
  </si>
  <si>
    <t>(iii)</t>
  </si>
  <si>
    <t>8. Quỹ dự phòng tài chính</t>
  </si>
  <si>
    <t>9. Quỹ đầu tư phát triển</t>
  </si>
  <si>
    <t>(iv)</t>
  </si>
  <si>
    <t>Tm</t>
  </si>
  <si>
    <t>CÔNG TY TNHH MTV QUẢN LÝ KHAI THÁC CÔNG TRÌNH THỦY LỢI QUẢNG TRỊ</t>
  </si>
  <si>
    <t>Công ty TNHH MTV Quản lý Khai thác Công trình Thủy lợi Quảng Trị</t>
  </si>
  <si>
    <t>Khu phố 9, Phường Đông Lễ, Thành Phố Đông Hà, Tỉnh Quảng Trị</t>
  </si>
  <si>
    <t>Phải thu ngân sách tỉnh Quảng Trị</t>
  </si>
  <si>
    <t>Công ty CP XD Đại Thanh</t>
  </si>
  <si>
    <t>Công ty TNHH Xây dựng Thanh An</t>
  </si>
  <si>
    <t>Công ty CP tư vấn XD &amp; Công nghiệp Quảng Trị</t>
  </si>
  <si>
    <t>Công ty CP Tư vấn  và XD Quảng Thành - CN Đông Hà</t>
  </si>
  <si>
    <t>Xí nghiệp Tư vấn</t>
  </si>
  <si>
    <t>Kiên cố hóa kênh mương năm 2014</t>
  </si>
  <si>
    <t>Kiên cố hóa kênh mương năm 2015</t>
  </si>
  <si>
    <t>Dự án cấp nước Quán Ngang</t>
  </si>
  <si>
    <t>Công ty TNHH MTV An Thịnh</t>
  </si>
  <si>
    <t>Công ty Cổ phần xây lắp dịch vụ thương mại Hoàng Lai</t>
  </si>
  <si>
    <t>Cty TNHH XD Số 10</t>
  </si>
  <si>
    <t>Công ty CP TV &amp; XD Hoàng An</t>
  </si>
  <si>
    <t>Công ty Cổ phần tư vấn và xây dựng Quang Thành</t>
  </si>
  <si>
    <t>Công ty TNHH Vũ Linh Quảng Trị</t>
  </si>
  <si>
    <t>Công ty TNHH XD và PTNT Quảng Trị</t>
  </si>
  <si>
    <t>Công ty TNHH Đức Thịnh</t>
  </si>
  <si>
    <t>Phải trả người bán ngắn hạn khác</t>
  </si>
  <si>
    <t>Kinh phí công đoàn</t>
  </si>
  <si>
    <t>XN Thủy nông Vĩnh Linh - Kinh phí phải trả</t>
  </si>
  <si>
    <t>XN Thủy nông Gio Cam Hà - Phải trả các HTX</t>
  </si>
  <si>
    <t>XN Thủy Nông Nam Thạch Hãn - Phải trả các HTX</t>
  </si>
  <si>
    <t>Thu nhập được miễn thuế</t>
  </si>
  <si>
    <t xml:space="preserve">  - Lợi nhuận từ hoạt động tài chính và hoạt động khác</t>
  </si>
  <si>
    <t>- Chuyển lỗ</t>
  </si>
  <si>
    <t>Điều chỉnh giảm thuế TNDN năm 2013</t>
  </si>
  <si>
    <t>Doanh thu thủy lợi phí</t>
  </si>
  <si>
    <t>Doanh thu khác</t>
  </si>
  <si>
    <t>Giá vốn cung cấp dịch vụ trong kỳ</t>
  </si>
  <si>
    <t>Ngân sách cấp bù thủy lợi phí</t>
  </si>
  <si>
    <t>Thu tiền bán hồ sơ mời thầu</t>
  </si>
  <si>
    <t>Tiền gửi có kỳ hạn 1 năm</t>
  </si>
  <si>
    <t>Thiết bị dụng cụ quản lý</t>
  </si>
  <si>
    <t>Các công trình thủy lợi</t>
  </si>
  <si>
    <t>Nguyên giá của TSCĐ hết khấu hao còn tiếp tục sử dụng: 0 đồng.</t>
  </si>
  <si>
    <t>1. Tài sản ngắn hạn khác</t>
  </si>
  <si>
    <t>2. Phải thu ngắn hạn khác</t>
  </si>
  <si>
    <t>31/12/2014
Trình bày lại</t>
  </si>
  <si>
    <t>Chênh lệch</t>
  </si>
  <si>
    <t>Đầu tư nắm giữ đến ngày đáo hạn (dài hạn)</t>
  </si>
  <si>
    <t>Năm 2014
Trình bày lại</t>
  </si>
  <si>
    <t>Công đoàn</t>
  </si>
  <si>
    <t>Lê Hoàng Nguyên</t>
  </si>
  <si>
    <t>Lê Văn Phúc</t>
  </si>
  <si>
    <t>Hoàng Tiến Thành</t>
  </si>
  <si>
    <t>Lê Xuân Tiến</t>
  </si>
  <si>
    <t>Nguyễn Thanh Đồng</t>
  </si>
  <si>
    <t>Vốn đầu tư của Nhà nước</t>
  </si>
  <si>
    <t>Đông Hà, ngày 25 tháng 05 năm 2016</t>
  </si>
  <si>
    <t>Người lập biểu</t>
  </si>
  <si>
    <t>Nguyễn Thị Kim Huế</t>
  </si>
  <si>
    <t>9 - 24</t>
  </si>
  <si>
    <t>t/m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</si>
  <si>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</si>
  <si>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</si>
  <si>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</si>
  <si>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</si>
  <si>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</si>
  <si>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</si>
  <si>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</si>
  <si>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</si>
  <si>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</si>
  <si>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VII.1</t>
  </si>
  <si>
    <t>VII.2</t>
  </si>
  <si>
    <t>VII.3</t>
  </si>
  <si>
    <t>VII.4</t>
  </si>
  <si>
    <t>VII.6</t>
  </si>
  <si>
    <t>Phải thu khách hàng ngắn hạn khác</t>
  </si>
  <si>
    <t>Nguyễn Duy Thông</t>
  </si>
  <si>
    <t>Hoàng Thị Lài</t>
  </si>
  <si>
    <t>Kế toán trưởng</t>
  </si>
  <si>
    <t>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</si>
</sst>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\ _₫_-;\-* #,##0.00\ _₫_-;_-* &quot;-&quot;??\ _₫_-;_-@_-"/>
    <numFmt numFmtId="166" formatCode="0000"/>
    <numFmt numFmtId="167" formatCode="_(* #,##0.0_);_(* \(#,##0.0\);_(* &quot;-&quot;??_);_(@_)"/>
  </numFmts>
  <fonts count="6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2"/>
      <name val="VNI-Times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name val="Arial"/>
      <family val="2"/>
      <charset val="163"/>
    </font>
    <font>
      <sz val="12"/>
      <name val=".VnTime"/>
      <family val="2"/>
    </font>
    <font>
      <i/>
      <sz val="10.5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014E94"/>
      <name val="Times New Roman"/>
      <family val="1"/>
    </font>
    <font>
      <b/>
      <sz val="14"/>
      <color rgb="FF014E9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rgb="FF014E94"/>
      <name val="Calibri"/>
      <family val="2"/>
      <scheme val="minor"/>
    </font>
    <font>
      <b/>
      <sz val="11"/>
      <color rgb="FF014E94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i/>
      <sz val="10.5"/>
      <color theme="1"/>
      <name val="Times New Roman"/>
      <family val="1"/>
    </font>
    <font>
      <b/>
      <i/>
      <sz val="10.5"/>
      <color theme="1"/>
      <name val="Times New Roman"/>
      <family val="1"/>
    </font>
    <font>
      <sz val="10"/>
      <name val="Calibri"/>
      <family val="2"/>
      <scheme val="minor"/>
    </font>
    <font>
      <sz val="11"/>
      <color rgb="FF01478C"/>
      <name val="Times New Roman"/>
      <family val="1"/>
    </font>
    <font>
      <b/>
      <sz val="11"/>
      <color rgb="FF01478C"/>
      <name val="Times New Roman"/>
      <family val="1"/>
    </font>
    <font>
      <u/>
      <sz val="11"/>
      <color rgb="FF01478C"/>
      <name val="Times New Roman"/>
      <family val="1"/>
    </font>
    <font>
      <b/>
      <sz val="11"/>
      <color rgb="FFFF0000"/>
      <name val="Calibri"/>
      <family val="2"/>
      <scheme val="minor"/>
    </font>
    <font>
      <b/>
      <u/>
      <sz val="10.5"/>
      <color theme="1"/>
      <name val="Times New Roman"/>
      <family val="1"/>
    </font>
    <font>
      <b/>
      <sz val="10.5"/>
      <color rgb="FFFF0000"/>
      <name val="Times New Roman"/>
      <family val="1"/>
    </font>
    <font>
      <sz val="10.5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8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u/>
      <sz val="11"/>
      <color theme="0"/>
      <name val="Calibri"/>
      <family val="2"/>
      <scheme val="minor"/>
    </font>
    <font>
      <sz val="10.5"/>
      <color rgb="FFFF0000"/>
      <name val="Times New Roman"/>
      <family val="1"/>
    </font>
    <font>
      <b/>
      <sz val="18"/>
      <color rgb="FF0000FF"/>
      <name val="Times New Roman"/>
      <family val="1"/>
    </font>
    <font>
      <b/>
      <sz val="14"/>
      <color rgb="FF0000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rgb="FF014E94"/>
      </bottom>
      <diagonal/>
    </border>
    <border>
      <left style="thin">
        <color rgb="FFABABAB"/>
      </left>
      <right style="thin">
        <color rgb="FFABABAB"/>
      </right>
      <top/>
      <bottom/>
      <diagonal/>
    </border>
  </borders>
  <cellStyleXfs count="15">
    <xf numFmtId="0" fontId="0" fillId="0" borderId="0"/>
    <xf numFmtId="0" fontId="17" fillId="5" borderId="0" applyNumberFormat="0" applyBorder="0" applyAlignment="0" applyProtection="0"/>
    <xf numFmtId="43" fontId="16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14" fillId="0" borderId="0"/>
    <xf numFmtId="9" fontId="16" fillId="0" borderId="0" applyFont="0" applyFill="0" applyBorder="0" applyAlignment="0" applyProtection="0"/>
  </cellStyleXfs>
  <cellXfs count="570">
    <xf numFmtId="0" fontId="0" fillId="0" borderId="0" xfId="0"/>
    <xf numFmtId="0" fontId="23" fillId="0" borderId="0" xfId="0" applyFont="1"/>
    <xf numFmtId="0" fontId="24" fillId="0" borderId="0" xfId="0" applyFont="1" applyAlignment="1">
      <alignment horizontal="right"/>
    </xf>
    <xf numFmtId="14" fontId="25" fillId="0" borderId="0" xfId="0" applyNumberFormat="1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vertical="center" wrapText="1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 vertical="center"/>
    </xf>
    <xf numFmtId="0" fontId="27" fillId="0" borderId="0" xfId="0" applyFont="1"/>
    <xf numFmtId="0" fontId="28" fillId="0" borderId="3" xfId="0" applyFont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28" fillId="0" borderId="3" xfId="0" applyFont="1" applyBorder="1"/>
    <xf numFmtId="0" fontId="28" fillId="0" borderId="3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vertical="center" wrapText="1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center" vertical="center"/>
    </xf>
    <xf numFmtId="0" fontId="0" fillId="0" borderId="0" xfId="0" applyFont="1"/>
    <xf numFmtId="0" fontId="25" fillId="0" borderId="0" xfId="0" applyFont="1" applyAlignment="1">
      <alignment vertical="center"/>
    </xf>
    <xf numFmtId="0" fontId="29" fillId="0" borderId="3" xfId="0" applyFont="1" applyBorder="1" applyAlignment="1">
      <alignment horizontal="right" vertical="center"/>
    </xf>
    <xf numFmtId="0" fontId="28" fillId="0" borderId="3" xfId="0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" fillId="0" borderId="3" xfId="0" applyFont="1" applyFill="1" applyBorder="1"/>
    <xf numFmtId="0" fontId="27" fillId="0" borderId="0" xfId="0" applyFont="1" applyFill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30" fillId="0" borderId="0" xfId="0" applyFont="1"/>
    <xf numFmtId="0" fontId="23" fillId="8" borderId="0" xfId="0" applyFont="1" applyFill="1"/>
    <xf numFmtId="0" fontId="30" fillId="8" borderId="0" xfId="0" applyFont="1" applyFill="1"/>
    <xf numFmtId="0" fontId="25" fillId="8" borderId="0" xfId="0" applyFont="1" applyFill="1"/>
    <xf numFmtId="14" fontId="30" fillId="8" borderId="0" xfId="0" applyNumberFormat="1" applyFont="1" applyFill="1" applyAlignment="1">
      <alignment horizontal="left"/>
    </xf>
    <xf numFmtId="0" fontId="31" fillId="0" borderId="0" xfId="0" applyFont="1" applyAlignment="1"/>
    <xf numFmtId="0" fontId="32" fillId="0" borderId="0" xfId="0" applyFont="1" applyAlignment="1"/>
    <xf numFmtId="0" fontId="33" fillId="0" borderId="0" xfId="0" applyFont="1"/>
    <xf numFmtId="0" fontId="28" fillId="0" borderId="4" xfId="0" applyFont="1" applyBorder="1" applyAlignment="1">
      <alignment vertical="center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/>
    <xf numFmtId="0" fontId="28" fillId="0" borderId="4" xfId="0" applyFont="1" applyBorder="1" applyAlignment="1">
      <alignment horizontal="center" vertical="center"/>
    </xf>
    <xf numFmtId="0" fontId="34" fillId="0" borderId="0" xfId="0" applyFont="1"/>
    <xf numFmtId="0" fontId="30" fillId="7" borderId="0" xfId="0" applyFont="1" applyFill="1" applyAlignment="1">
      <alignment vertical="center"/>
    </xf>
    <xf numFmtId="0" fontId="35" fillId="7" borderId="0" xfId="0" applyFont="1" applyFill="1" applyAlignment="1">
      <alignment vertical="center" wrapText="1"/>
    </xf>
    <xf numFmtId="0" fontId="30" fillId="7" borderId="0" xfId="0" applyFont="1" applyFill="1"/>
    <xf numFmtId="0" fontId="30" fillId="7" borderId="0" xfId="0" applyFont="1" applyFill="1" applyAlignment="1">
      <alignment horizontal="center" vertical="center"/>
    </xf>
    <xf numFmtId="0" fontId="34" fillId="7" borderId="0" xfId="0" applyFont="1" applyFill="1"/>
    <xf numFmtId="164" fontId="30" fillId="7" borderId="0" xfId="2" applyNumberFormat="1" applyFont="1" applyFill="1"/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14" fontId="25" fillId="8" borderId="0" xfId="0" quotePrefix="1" applyNumberFormat="1" applyFont="1" applyFill="1" applyAlignment="1">
      <alignment horizontal="left"/>
    </xf>
    <xf numFmtId="0" fontId="28" fillId="0" borderId="3" xfId="0" quotePrefix="1" applyFont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29" fillId="0" borderId="3" xfId="0" applyFont="1" applyBorder="1" applyAlignment="1">
      <alignment vertical="center" wrapText="1"/>
    </xf>
    <xf numFmtId="0" fontId="29" fillId="0" borderId="3" xfId="0" applyFont="1" applyBorder="1"/>
    <xf numFmtId="0" fontId="29" fillId="0" borderId="3" xfId="0" applyFont="1" applyBorder="1" applyAlignment="1">
      <alignment horizontal="center" vertical="center"/>
    </xf>
    <xf numFmtId="0" fontId="36" fillId="0" borderId="0" xfId="0" applyFont="1"/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Protection="1">
      <protection locked="0"/>
    </xf>
    <xf numFmtId="41" fontId="35" fillId="0" borderId="1" xfId="0" applyNumberFormat="1" applyFont="1" applyFill="1" applyBorder="1" applyAlignment="1" applyProtection="1">
      <alignment horizontal="centerContinuous" vertical="center"/>
      <protection locked="0"/>
    </xf>
    <xf numFmtId="41" fontId="35" fillId="0" borderId="1" xfId="0" applyNumberFormat="1" applyFont="1" applyFill="1" applyBorder="1" applyAlignment="1" applyProtection="1">
      <alignment horizontal="center"/>
      <protection locked="0"/>
    </xf>
    <xf numFmtId="49" fontId="35" fillId="0" borderId="1" xfId="2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Alignment="1">
      <alignment horizontal="center"/>
    </xf>
    <xf numFmtId="0" fontId="0" fillId="0" borderId="0" xfId="0" applyNumberFormat="1"/>
    <xf numFmtId="0" fontId="23" fillId="0" borderId="0" xfId="0" applyNumberFormat="1" applyFont="1"/>
    <xf numFmtId="0" fontId="32" fillId="0" borderId="0" xfId="0" applyNumberFormat="1" applyFont="1" applyAlignment="1"/>
    <xf numFmtId="0" fontId="33" fillId="0" borderId="0" xfId="0" applyNumberFormat="1" applyFont="1"/>
    <xf numFmtId="0" fontId="30" fillId="0" borderId="0" xfId="0" applyNumberFormat="1" applyFont="1" applyFill="1" applyAlignment="1" applyProtection="1">
      <alignment horizontal="center"/>
      <protection locked="0"/>
    </xf>
    <xf numFmtId="0" fontId="30" fillId="0" borderId="0" xfId="0" applyNumberFormat="1" applyFont="1" applyFill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quotePrefix="1" applyNumberFormat="1" applyFont="1" applyFill="1" applyAlignment="1" applyProtection="1">
      <alignment horizontal="center"/>
      <protection locked="0"/>
    </xf>
    <xf numFmtId="0" fontId="0" fillId="0" borderId="3" xfId="0" applyBorder="1"/>
    <xf numFmtId="0" fontId="0" fillId="0" borderId="6" xfId="0" applyBorder="1"/>
    <xf numFmtId="41" fontId="30" fillId="7" borderId="3" xfId="0" applyNumberFormat="1" applyFont="1" applyFill="1" applyBorder="1" applyAlignment="1" applyProtection="1">
      <alignment horizontal="center" vertical="center" wrapText="1"/>
      <protection locked="0"/>
    </xf>
    <xf numFmtId="41" fontId="30" fillId="7" borderId="3" xfId="0" applyNumberFormat="1" applyFont="1" applyFill="1" applyBorder="1" applyAlignment="1" applyProtection="1">
      <alignment horizontal="center" vertical="center"/>
      <protection locked="0"/>
    </xf>
    <xf numFmtId="41" fontId="30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30" fillId="7" borderId="3" xfId="2" applyNumberFormat="1" applyFont="1" applyFill="1" applyBorder="1" applyAlignment="1" applyProtection="1">
      <alignment horizontal="center" vertical="center" wrapText="1"/>
      <protection locked="0"/>
    </xf>
    <xf numFmtId="49" fontId="30" fillId="7" borderId="3" xfId="0" applyNumberFormat="1" applyFont="1" applyFill="1" applyBorder="1" applyAlignment="1" applyProtection="1">
      <alignment horizontal="center"/>
      <protection locked="0"/>
    </xf>
    <xf numFmtId="41" fontId="30" fillId="7" borderId="3" xfId="0" applyNumberFormat="1" applyFont="1" applyFill="1" applyBorder="1" applyAlignment="1" applyProtection="1">
      <alignment horizontal="center" vertical="center" wrapText="1"/>
    </xf>
    <xf numFmtId="41" fontId="30" fillId="7" borderId="3" xfId="0" applyNumberFormat="1" applyFont="1" applyFill="1" applyBorder="1" applyAlignment="1" applyProtection="1">
      <alignment vertical="center" wrapText="1"/>
    </xf>
    <xf numFmtId="49" fontId="30" fillId="7" borderId="3" xfId="0" applyNumberFormat="1" applyFont="1" applyFill="1" applyBorder="1" applyAlignment="1" applyProtection="1">
      <alignment horizontal="center" vertical="center" wrapText="1"/>
      <protection locked="0"/>
    </xf>
    <xf numFmtId="41" fontId="30" fillId="7" borderId="3" xfId="0" applyNumberFormat="1" applyFont="1" applyFill="1" applyBorder="1" applyAlignment="1" applyProtection="1">
      <alignment vertical="center" wrapText="1"/>
      <protection locked="0"/>
    </xf>
    <xf numFmtId="164" fontId="16" fillId="0" borderId="3" xfId="2" applyNumberFormat="1" applyFont="1" applyBorder="1"/>
    <xf numFmtId="164" fontId="16" fillId="0" borderId="6" xfId="2" applyNumberFormat="1" applyFont="1" applyBorder="1"/>
    <xf numFmtId="164" fontId="23" fillId="0" borderId="0" xfId="2" applyNumberFormat="1" applyFont="1"/>
    <xf numFmtId="164" fontId="35" fillId="0" borderId="1" xfId="2" applyNumberFormat="1" applyFont="1" applyFill="1" applyBorder="1" applyAlignment="1" applyProtection="1">
      <alignment horizontal="centerContinuous"/>
      <protection locked="0"/>
    </xf>
    <xf numFmtId="164" fontId="35" fillId="0" borderId="1" xfId="2" applyNumberFormat="1" applyFont="1" applyFill="1" applyBorder="1" applyAlignment="1" applyProtection="1">
      <alignment horizontal="center"/>
      <protection locked="0"/>
    </xf>
    <xf numFmtId="164" fontId="35" fillId="0" borderId="1" xfId="2" applyNumberFormat="1" applyFont="1" applyFill="1" applyBorder="1" applyAlignment="1" applyProtection="1">
      <alignment horizontal="center"/>
    </xf>
    <xf numFmtId="164" fontId="4" fillId="0" borderId="5" xfId="2" applyNumberFormat="1" applyFont="1" applyFill="1" applyBorder="1" applyAlignment="1" applyProtection="1">
      <alignment horizontal="center" vertical="center"/>
      <protection locked="0"/>
    </xf>
    <xf numFmtId="164" fontId="4" fillId="0" borderId="5" xfId="2" applyNumberFormat="1" applyFont="1" applyFill="1" applyBorder="1" applyAlignment="1" applyProtection="1">
      <alignment horizontal="center" vertical="center"/>
    </xf>
    <xf numFmtId="164" fontId="30" fillId="7" borderId="3" xfId="2" applyNumberFormat="1" applyFont="1" applyFill="1" applyBorder="1" applyAlignment="1" applyProtection="1">
      <alignment horizontal="right" vertical="center" wrapText="1"/>
      <protection locked="0"/>
    </xf>
    <xf numFmtId="164" fontId="30" fillId="7" borderId="3" xfId="2" applyNumberFormat="1" applyFont="1" applyFill="1" applyBorder="1" applyAlignment="1" applyProtection="1">
      <alignment vertical="center" wrapText="1"/>
    </xf>
    <xf numFmtId="164" fontId="16" fillId="0" borderId="0" xfId="2" applyNumberFormat="1" applyFont="1"/>
    <xf numFmtId="164" fontId="28" fillId="0" borderId="3" xfId="2" applyNumberFormat="1" applyFont="1" applyBorder="1"/>
    <xf numFmtId="164" fontId="1" fillId="7" borderId="2" xfId="2" applyNumberFormat="1" applyFont="1" applyFill="1" applyBorder="1"/>
    <xf numFmtId="164" fontId="1" fillId="7" borderId="3" xfId="2" applyNumberFormat="1" applyFont="1" applyFill="1" applyBorder="1"/>
    <xf numFmtId="164" fontId="2" fillId="0" borderId="3" xfId="2" applyNumberFormat="1" applyFont="1" applyFill="1" applyBorder="1"/>
    <xf numFmtId="164" fontId="28" fillId="0" borderId="4" xfId="2" applyNumberFormat="1" applyFont="1" applyBorder="1"/>
    <xf numFmtId="164" fontId="16" fillId="7" borderId="3" xfId="2" applyNumberFormat="1" applyFont="1" applyFill="1" applyBorder="1"/>
    <xf numFmtId="164" fontId="16" fillId="7" borderId="6" xfId="2" applyNumberFormat="1" applyFont="1" applyFill="1" applyBorder="1"/>
    <xf numFmtId="14" fontId="30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/>
    <xf numFmtId="164" fontId="16" fillId="0" borderId="7" xfId="2" applyNumberFormat="1" applyFont="1" applyBorder="1"/>
    <xf numFmtId="41" fontId="30" fillId="7" borderId="4" xfId="0" applyNumberFormat="1" applyFont="1" applyFill="1" applyBorder="1" applyAlignment="1" applyProtection="1">
      <alignment horizontal="center" vertical="center" wrapText="1"/>
      <protection locked="0"/>
    </xf>
    <xf numFmtId="41" fontId="30" fillId="7" borderId="4" xfId="0" applyNumberFormat="1" applyFont="1" applyFill="1" applyBorder="1" applyAlignment="1" applyProtection="1">
      <alignment vertical="center" wrapText="1"/>
      <protection locked="0"/>
    </xf>
    <xf numFmtId="49" fontId="30" fillId="7" borderId="4" xfId="0" applyNumberFormat="1" applyFont="1" applyFill="1" applyBorder="1" applyAlignment="1" applyProtection="1">
      <alignment horizontal="center" vertical="center" wrapText="1"/>
      <protection locked="0"/>
    </xf>
    <xf numFmtId="164" fontId="30" fillId="7" borderId="4" xfId="2" applyNumberFormat="1" applyFont="1" applyFill="1" applyBorder="1" applyAlignment="1" applyProtection="1">
      <alignment horizontal="right" vertical="center" wrapText="1"/>
      <protection locked="0"/>
    </xf>
    <xf numFmtId="164" fontId="30" fillId="7" borderId="4" xfId="2" applyNumberFormat="1" applyFont="1" applyFill="1" applyBorder="1" applyAlignment="1" applyProtection="1">
      <alignment vertical="center" wrapText="1"/>
    </xf>
    <xf numFmtId="41" fontId="30" fillId="7" borderId="4" xfId="0" applyNumberFormat="1" applyFont="1" applyFill="1" applyBorder="1" applyAlignment="1" applyProtection="1">
      <alignment horizontal="center" vertical="center" wrapText="1"/>
    </xf>
    <xf numFmtId="41" fontId="30" fillId="7" borderId="4" xfId="0" applyNumberFormat="1" applyFont="1" applyFill="1" applyBorder="1" applyAlignment="1" applyProtection="1">
      <alignment vertical="center" wrapText="1"/>
    </xf>
    <xf numFmtId="0" fontId="37" fillId="0" borderId="3" xfId="0" applyFont="1" applyFill="1" applyBorder="1"/>
    <xf numFmtId="0" fontId="37" fillId="0" borderId="3" xfId="0" applyFont="1" applyFill="1" applyBorder="1" applyAlignment="1">
      <alignment horizontal="center" vertical="center"/>
    </xf>
    <xf numFmtId="0" fontId="36" fillId="0" borderId="0" xfId="0" applyFont="1" applyFill="1"/>
    <xf numFmtId="164" fontId="29" fillId="0" borderId="3" xfId="2" applyNumberFormat="1" applyFont="1" applyBorder="1"/>
    <xf numFmtId="164" fontId="37" fillId="0" borderId="3" xfId="2" applyNumberFormat="1" applyFont="1" applyFill="1" applyBorder="1"/>
    <xf numFmtId="164" fontId="32" fillId="0" borderId="0" xfId="2" applyNumberFormat="1" applyFont="1" applyAlignment="1"/>
    <xf numFmtId="164" fontId="26" fillId="0" borderId="1" xfId="2" applyNumberFormat="1" applyFont="1" applyBorder="1" applyAlignment="1">
      <alignment horizontal="center" vertical="center"/>
    </xf>
    <xf numFmtId="164" fontId="23" fillId="0" borderId="0" xfId="2" applyNumberFormat="1" applyFont="1" applyAlignment="1">
      <alignment horizontal="center"/>
    </xf>
    <xf numFmtId="0" fontId="38" fillId="0" borderId="0" xfId="0" applyFont="1" applyBorder="1"/>
    <xf numFmtId="0" fontId="39" fillId="0" borderId="0" xfId="0" applyFont="1" applyBorder="1"/>
    <xf numFmtId="0" fontId="40" fillId="0" borderId="0" xfId="0" applyFont="1" applyBorder="1" applyAlignment="1">
      <alignment horizontal="right"/>
    </xf>
    <xf numFmtId="0" fontId="41" fillId="0" borderId="8" xfId="0" applyFont="1" applyBorder="1"/>
    <xf numFmtId="0" fontId="38" fillId="0" borderId="8" xfId="0" applyFont="1" applyBorder="1"/>
    <xf numFmtId="0" fontId="39" fillId="0" borderId="8" xfId="0" applyFont="1" applyBorder="1"/>
    <xf numFmtId="0" fontId="41" fillId="0" borderId="8" xfId="0" applyFont="1" applyBorder="1" applyAlignment="1">
      <alignment horizontal="right"/>
    </xf>
    <xf numFmtId="0" fontId="42" fillId="0" borderId="0" xfId="0" applyFont="1"/>
    <xf numFmtId="0" fontId="32" fillId="0" borderId="0" xfId="0" applyFont="1"/>
    <xf numFmtId="0" fontId="43" fillId="0" borderId="0" xfId="0" applyFont="1" applyBorder="1"/>
    <xf numFmtId="0" fontId="44" fillId="0" borderId="0" xfId="0" applyFont="1" applyBorder="1"/>
    <xf numFmtId="0" fontId="44" fillId="0" borderId="0" xfId="0" applyFont="1"/>
    <xf numFmtId="0" fontId="43" fillId="0" borderId="8" xfId="0" applyFont="1" applyBorder="1"/>
    <xf numFmtId="0" fontId="44" fillId="0" borderId="8" xfId="0" applyFont="1" applyBorder="1"/>
    <xf numFmtId="0" fontId="43" fillId="0" borderId="0" xfId="0" applyFont="1"/>
    <xf numFmtId="14" fontId="43" fillId="0" borderId="0" xfId="0" applyNumberFormat="1" applyFont="1" applyBorder="1" applyAlignment="1">
      <alignment horizontal="right"/>
    </xf>
    <xf numFmtId="14" fontId="43" fillId="0" borderId="0" xfId="0" applyNumberFormat="1" applyFont="1" applyBorder="1"/>
    <xf numFmtId="14" fontId="43" fillId="0" borderId="8" xfId="0" applyNumberFormat="1" applyFont="1" applyBorder="1" applyAlignment="1">
      <alignment horizontal="right"/>
    </xf>
    <xf numFmtId="0" fontId="43" fillId="0" borderId="8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/>
    <xf numFmtId="164" fontId="43" fillId="0" borderId="9" xfId="2" applyNumberFormat="1" applyFont="1" applyBorder="1"/>
    <xf numFmtId="0" fontId="44" fillId="0" borderId="0" xfId="0" quotePrefix="1" applyFont="1"/>
    <xf numFmtId="0" fontId="41" fillId="0" borderId="10" xfId="0" applyFont="1" applyBorder="1"/>
    <xf numFmtId="0" fontId="44" fillId="0" borderId="10" xfId="0" applyFont="1" applyBorder="1"/>
    <xf numFmtId="0" fontId="44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14" fontId="25" fillId="7" borderId="0" xfId="0" quotePrefix="1" applyNumberFormat="1" applyFont="1" applyFill="1" applyAlignment="1">
      <alignment horizontal="left"/>
    </xf>
    <xf numFmtId="0" fontId="35" fillId="7" borderId="0" xfId="0" applyFont="1" applyFill="1"/>
    <xf numFmtId="0" fontId="23" fillId="7" borderId="0" xfId="0" applyFont="1" applyFill="1"/>
    <xf numFmtId="0" fontId="23" fillId="9" borderId="0" xfId="0" applyFont="1" applyFill="1"/>
    <xf numFmtId="0" fontId="45" fillId="0" borderId="0" xfId="0" applyFont="1"/>
    <xf numFmtId="14" fontId="43" fillId="0" borderId="10" xfId="0" applyNumberFormat="1" applyFont="1" applyBorder="1" applyAlignment="1"/>
    <xf numFmtId="0" fontId="43" fillId="0" borderId="0" xfId="0" applyFont="1" applyBorder="1" applyAlignment="1">
      <alignment horizontal="right"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4" fillId="0" borderId="0" xfId="0" quotePrefix="1" applyFont="1" applyAlignment="1">
      <alignment horizontal="center"/>
    </xf>
    <xf numFmtId="0" fontId="43" fillId="0" borderId="0" xfId="0" quotePrefix="1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6" fillId="0" borderId="0" xfId="0" applyFont="1" applyBorder="1" applyAlignment="1">
      <alignment vertical="center"/>
    </xf>
    <xf numFmtId="0" fontId="44" fillId="0" borderId="0" xfId="0" applyFont="1" applyAlignment="1"/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top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left"/>
    </xf>
    <xf numFmtId="0" fontId="38" fillId="0" borderId="0" xfId="0" applyFont="1" applyAlignment="1"/>
    <xf numFmtId="0" fontId="46" fillId="0" borderId="0" xfId="0" applyFont="1" applyAlignment="1"/>
    <xf numFmtId="0" fontId="46" fillId="0" borderId="0" xfId="0" applyFont="1" applyAlignment="1">
      <alignment horizontal="right"/>
    </xf>
    <xf numFmtId="0" fontId="38" fillId="0" borderId="0" xfId="0" applyFont="1" applyBorder="1" applyAlignment="1"/>
    <xf numFmtId="0" fontId="39" fillId="0" borderId="0" xfId="0" applyFont="1" applyBorder="1" applyAlignment="1"/>
    <xf numFmtId="0" fontId="41" fillId="0" borderId="8" xfId="0" applyFont="1" applyBorder="1" applyAlignment="1"/>
    <xf numFmtId="0" fontId="38" fillId="0" borderId="8" xfId="0" applyFont="1" applyBorder="1" applyAlignment="1"/>
    <xf numFmtId="0" fontId="39" fillId="0" borderId="8" xfId="0" applyFont="1" applyBorder="1" applyAlignment="1"/>
    <xf numFmtId="0" fontId="44" fillId="0" borderId="10" xfId="0" applyFont="1" applyBorder="1" applyAlignment="1"/>
    <xf numFmtId="16" fontId="44" fillId="0" borderId="0" xfId="0" quotePrefix="1" applyNumberFormat="1" applyFont="1" applyAlignment="1">
      <alignment horizontal="right" vertical="center"/>
    </xf>
    <xf numFmtId="0" fontId="44" fillId="0" borderId="0" xfId="0" quotePrefix="1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164" fontId="23" fillId="0" borderId="0" xfId="0" applyNumberFormat="1" applyFont="1"/>
    <xf numFmtId="164" fontId="44" fillId="0" borderId="0" xfId="2" applyNumberFormat="1" applyFont="1"/>
    <xf numFmtId="164" fontId="43" fillId="0" borderId="0" xfId="0" applyNumberFormat="1" applyFont="1"/>
    <xf numFmtId="164" fontId="43" fillId="0" borderId="11" xfId="0" applyNumberFormat="1" applyFont="1" applyBorder="1"/>
    <xf numFmtId="37" fontId="43" fillId="0" borderId="0" xfId="2" applyNumberFormat="1" applyFont="1" applyAlignment="1">
      <alignment horizontal="right"/>
    </xf>
    <xf numFmtId="164" fontId="44" fillId="0" borderId="0" xfId="0" applyNumberFormat="1" applyFont="1"/>
    <xf numFmtId="164" fontId="43" fillId="0" borderId="9" xfId="0" applyNumberFormat="1" applyFont="1" applyBorder="1"/>
    <xf numFmtId="164" fontId="43" fillId="0" borderId="0" xfId="0" applyNumberFormat="1" applyFont="1" applyBorder="1" applyAlignment="1">
      <alignment horizontal="right"/>
    </xf>
    <xf numFmtId="0" fontId="2" fillId="0" borderId="3" xfId="0" applyFont="1" applyFill="1" applyBorder="1" applyAlignment="1">
      <alignment horizontal="left" vertical="center"/>
    </xf>
    <xf numFmtId="164" fontId="43" fillId="0" borderId="0" xfId="2" applyNumberFormat="1" applyFont="1"/>
    <xf numFmtId="164" fontId="45" fillId="0" borderId="0" xfId="2" applyNumberFormat="1" applyFo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64" fontId="2" fillId="0" borderId="3" xfId="2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47" fillId="0" borderId="0" xfId="0" applyFont="1"/>
    <xf numFmtId="164" fontId="47" fillId="0" borderId="0" xfId="0" applyNumberFormat="1" applyFont="1"/>
    <xf numFmtId="164" fontId="27" fillId="0" borderId="0" xfId="0" applyNumberFormat="1" applyFont="1"/>
    <xf numFmtId="0" fontId="39" fillId="0" borderId="0" xfId="0" applyFont="1" applyAlignment="1">
      <alignment vertical="top" wrapText="1"/>
    </xf>
    <xf numFmtId="0" fontId="43" fillId="0" borderId="0" xfId="0" applyFont="1" applyBorder="1" applyAlignment="1">
      <alignment horizontal="center"/>
    </xf>
    <xf numFmtId="0" fontId="48" fillId="9" borderId="0" xfId="0" applyFont="1" applyFill="1"/>
    <xf numFmtId="0" fontId="49" fillId="9" borderId="8" xfId="0" applyFont="1" applyFill="1" applyBorder="1"/>
    <xf numFmtId="0" fontId="50" fillId="9" borderId="0" xfId="7" applyFont="1" applyFill="1"/>
    <xf numFmtId="0" fontId="49" fillId="9" borderId="0" xfId="0" applyFont="1" applyFill="1" applyBorder="1"/>
    <xf numFmtId="0" fontId="49" fillId="9" borderId="23" xfId="0" applyFont="1" applyFill="1" applyBorder="1"/>
    <xf numFmtId="0" fontId="23" fillId="9" borderId="23" xfId="0" applyFont="1" applyFill="1" applyBorder="1"/>
    <xf numFmtId="164" fontId="2" fillId="0" borderId="0" xfId="2" applyNumberFormat="1" applyFont="1"/>
    <xf numFmtId="164" fontId="8" fillId="0" borderId="0" xfId="2" applyNumberFormat="1" applyFont="1"/>
    <xf numFmtId="0" fontId="2" fillId="0" borderId="0" xfId="12" applyFont="1"/>
    <xf numFmtId="0" fontId="9" fillId="0" borderId="0" xfId="12" applyFont="1"/>
    <xf numFmtId="14" fontId="1" fillId="0" borderId="0" xfId="12" applyNumberFormat="1" applyFont="1" applyAlignment="1">
      <alignment horizontal="center"/>
    </xf>
    <xf numFmtId="164" fontId="1" fillId="0" borderId="0" xfId="12" applyNumberFormat="1" applyFont="1" applyAlignment="1">
      <alignment horizontal="center" wrapText="1"/>
    </xf>
    <xf numFmtId="0" fontId="1" fillId="0" borderId="12" xfId="12" applyFont="1" applyFill="1" applyBorder="1" applyAlignment="1">
      <alignment horizontal="center" vertical="center"/>
    </xf>
    <xf numFmtId="0" fontId="1" fillId="0" borderId="12" xfId="12" applyFont="1" applyFill="1" applyBorder="1" applyAlignment="1">
      <alignment horizontal="left" vertical="center"/>
    </xf>
    <xf numFmtId="0" fontId="2" fillId="0" borderId="12" xfId="12" applyFont="1" applyFill="1" applyBorder="1" applyAlignment="1">
      <alignment horizontal="center" vertical="center"/>
    </xf>
    <xf numFmtId="0" fontId="2" fillId="0" borderId="12" xfId="12" applyFont="1" applyFill="1" applyBorder="1" applyAlignment="1">
      <alignment horizontal="left" vertical="center"/>
    </xf>
    <xf numFmtId="164" fontId="2" fillId="0" borderId="13" xfId="2" applyNumberFormat="1" applyFont="1" applyBorder="1" applyAlignment="1">
      <alignment vertical="center" wrapText="1"/>
    </xf>
    <xf numFmtId="164" fontId="2" fillId="0" borderId="3" xfId="2" applyNumberFormat="1" applyFont="1" applyBorder="1" applyAlignment="1">
      <alignment vertical="center" wrapText="1"/>
    </xf>
    <xf numFmtId="164" fontId="2" fillId="0" borderId="14" xfId="2" applyNumberFormat="1" applyFont="1" applyBorder="1" applyAlignment="1">
      <alignment vertical="center" wrapText="1"/>
    </xf>
    <xf numFmtId="164" fontId="2" fillId="0" borderId="14" xfId="2" applyNumberFormat="1" applyFont="1" applyBorder="1"/>
    <xf numFmtId="164" fontId="2" fillId="0" borderId="14" xfId="2" applyNumberFormat="1" applyFont="1" applyFill="1" applyBorder="1" applyAlignment="1">
      <alignment vertical="center" wrapText="1"/>
    </xf>
    <xf numFmtId="164" fontId="2" fillId="2" borderId="14" xfId="2" applyNumberFormat="1" applyFont="1" applyFill="1" applyBorder="1" applyAlignment="1">
      <alignment vertical="center" wrapText="1"/>
    </xf>
    <xf numFmtId="164" fontId="2" fillId="2" borderId="14" xfId="2" applyNumberFormat="1" applyFont="1" applyFill="1" applyBorder="1"/>
    <xf numFmtId="164" fontId="2" fillId="0" borderId="15" xfId="2" applyNumberFormat="1" applyFont="1" applyBorder="1" applyAlignment="1">
      <alignment vertical="center" wrapText="1"/>
    </xf>
    <xf numFmtId="164" fontId="2" fillId="0" borderId="7" xfId="2" applyNumberFormat="1" applyFont="1" applyBorder="1" applyAlignment="1">
      <alignment vertical="center" wrapText="1"/>
    </xf>
    <xf numFmtId="0" fontId="1" fillId="0" borderId="0" xfId="12" applyFont="1"/>
    <xf numFmtId="164" fontId="8" fillId="0" borderId="3" xfId="2" applyNumberFormat="1" applyFont="1" applyBorder="1" applyAlignment="1">
      <alignment vertical="center" wrapText="1"/>
    </xf>
    <xf numFmtId="0" fontId="2" fillId="0" borderId="0" xfId="12" applyFont="1" applyAlignment="1">
      <alignment vertical="center" wrapText="1"/>
    </xf>
    <xf numFmtId="0" fontId="1" fillId="0" borderId="0" xfId="12" applyFont="1" applyAlignment="1">
      <alignment vertical="center" wrapText="1"/>
    </xf>
    <xf numFmtId="14" fontId="6" fillId="3" borderId="2" xfId="12" applyNumberFormat="1" applyFont="1" applyFill="1" applyBorder="1" applyAlignment="1">
      <alignment horizontal="center" vertical="center"/>
    </xf>
    <xf numFmtId="0" fontId="1" fillId="3" borderId="2" xfId="12" applyFont="1" applyFill="1" applyBorder="1" applyAlignment="1">
      <alignment horizontal="center" vertical="center"/>
    </xf>
    <xf numFmtId="164" fontId="1" fillId="3" borderId="2" xfId="2" applyNumberFormat="1" applyFont="1" applyFill="1" applyBorder="1" applyAlignment="1">
      <alignment vertical="center"/>
    </xf>
    <xf numFmtId="164" fontId="10" fillId="3" borderId="2" xfId="2" applyNumberFormat="1" applyFont="1" applyFill="1" applyBorder="1" applyAlignment="1">
      <alignment vertical="center"/>
    </xf>
    <xf numFmtId="14" fontId="2" fillId="3" borderId="6" xfId="12" applyNumberFormat="1" applyFont="1" applyFill="1" applyBorder="1" applyAlignment="1">
      <alignment horizontal="center"/>
    </xf>
    <xf numFmtId="0" fontId="1" fillId="3" borderId="6" xfId="12" applyFont="1" applyFill="1" applyBorder="1" applyAlignment="1">
      <alignment horizontal="center" wrapText="1"/>
    </xf>
    <xf numFmtId="164" fontId="1" fillId="3" borderId="6" xfId="2" applyNumberFormat="1" applyFont="1" applyFill="1" applyBorder="1"/>
    <xf numFmtId="164" fontId="10" fillId="3" borderId="6" xfId="2" applyNumberFormat="1" applyFont="1" applyFill="1" applyBorder="1"/>
    <xf numFmtId="14" fontId="2" fillId="0" borderId="0" xfId="12" applyNumberFormat="1" applyFont="1" applyAlignment="1">
      <alignment horizontal="center"/>
    </xf>
    <xf numFmtId="164" fontId="2" fillId="0" borderId="0" xfId="2" applyNumberFormat="1" applyFont="1" applyAlignment="1">
      <alignment wrapText="1"/>
    </xf>
    <xf numFmtId="164" fontId="1" fillId="0" borderId="0" xfId="2" applyNumberFormat="1" applyFont="1" applyBorder="1" applyAlignment="1">
      <alignment horizontal="right"/>
    </xf>
    <xf numFmtId="164" fontId="10" fillId="0" borderId="0" xfId="2" applyNumberFormat="1" applyFont="1" applyBorder="1" applyAlignment="1">
      <alignment horizontal="right"/>
    </xf>
    <xf numFmtId="14" fontId="6" fillId="0" borderId="0" xfId="12" applyNumberFormat="1" applyFont="1" applyAlignment="1">
      <alignment horizontal="center"/>
    </xf>
    <xf numFmtId="0" fontId="6" fillId="0" borderId="0" xfId="12" applyFont="1" applyAlignment="1">
      <alignment horizontal="center" wrapText="1"/>
    </xf>
    <xf numFmtId="164" fontId="6" fillId="0" borderId="0" xfId="2" applyNumberFormat="1" applyFont="1" applyAlignment="1">
      <alignment horizontal="left"/>
    </xf>
    <xf numFmtId="164" fontId="6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center"/>
    </xf>
    <xf numFmtId="0" fontId="6" fillId="0" borderId="0" xfId="12" applyFont="1"/>
    <xf numFmtId="164" fontId="10" fillId="0" borderId="0" xfId="2" applyNumberFormat="1" applyFont="1" applyAlignment="1">
      <alignment horizontal="left"/>
    </xf>
    <xf numFmtId="164" fontId="10" fillId="0" borderId="0" xfId="2" applyNumberFormat="1" applyFont="1" applyAlignment="1">
      <alignment horizontal="centerContinuous"/>
    </xf>
    <xf numFmtId="14" fontId="6" fillId="0" borderId="0" xfId="12" applyNumberFormat="1" applyFont="1" applyAlignment="1">
      <alignment horizontal="centerContinuous"/>
    </xf>
    <xf numFmtId="164" fontId="6" fillId="0" borderId="0" xfId="2" applyNumberFormat="1" applyFont="1" applyAlignment="1">
      <alignment horizontal="center" wrapText="1"/>
    </xf>
    <xf numFmtId="164" fontId="10" fillId="0" borderId="0" xfId="2" applyNumberFormat="1" applyFont="1" applyAlignment="1">
      <alignment horizontal="center" wrapText="1"/>
    </xf>
    <xf numFmtId="166" fontId="1" fillId="0" borderId="0" xfId="12" applyNumberFormat="1" applyFont="1"/>
    <xf numFmtId="14" fontId="1" fillId="0" borderId="0" xfId="12" applyNumberFormat="1" applyFont="1"/>
    <xf numFmtId="164" fontId="1" fillId="0" borderId="0" xfId="2" applyNumberFormat="1" applyFont="1" applyAlignment="1">
      <alignment wrapText="1"/>
    </xf>
    <xf numFmtId="164" fontId="1" fillId="0" borderId="0" xfId="2" applyNumberFormat="1" applyFont="1" applyAlignment="1">
      <alignment horizontal="left"/>
    </xf>
    <xf numFmtId="164" fontId="10" fillId="0" borderId="0" xfId="2" applyNumberFormat="1" applyFont="1" applyAlignment="1">
      <alignment wrapText="1"/>
    </xf>
    <xf numFmtId="164" fontId="1" fillId="0" borderId="0" xfId="2" applyNumberFormat="1" applyFont="1" applyAlignment="1">
      <alignment horizontal="center" wrapText="1"/>
    </xf>
    <xf numFmtId="164" fontId="1" fillId="0" borderId="0" xfId="2" applyNumberFormat="1" applyFont="1" applyAlignment="1">
      <alignment horizontal="centerContinuous"/>
    </xf>
    <xf numFmtId="164" fontId="2" fillId="0" borderId="0" xfId="2" applyNumberFormat="1" applyFont="1" applyAlignment="1">
      <alignment horizontal="center"/>
    </xf>
    <xf numFmtId="164" fontId="1" fillId="7" borderId="16" xfId="2" applyNumberFormat="1" applyFont="1" applyFill="1" applyBorder="1" applyAlignment="1">
      <alignment horizontal="centerContinuous" vertical="center"/>
    </xf>
    <xf numFmtId="164" fontId="1" fillId="7" borderId="17" xfId="2" applyNumberFormat="1" applyFont="1" applyFill="1" applyBorder="1" applyAlignment="1">
      <alignment horizontal="centerContinuous" vertical="center"/>
    </xf>
    <xf numFmtId="164" fontId="10" fillId="7" borderId="16" xfId="2" applyNumberFormat="1" applyFont="1" applyFill="1" applyBorder="1" applyAlignment="1">
      <alignment horizontal="centerContinuous" vertical="center"/>
    </xf>
    <xf numFmtId="164" fontId="10" fillId="7" borderId="17" xfId="2" applyNumberFormat="1" applyFont="1" applyFill="1" applyBorder="1" applyAlignment="1">
      <alignment horizontal="centerContinuous" vertical="center"/>
    </xf>
    <xf numFmtId="0" fontId="2" fillId="0" borderId="0" xfId="12" applyFont="1" applyAlignment="1">
      <alignment vertical="center"/>
    </xf>
    <xf numFmtId="164" fontId="1" fillId="7" borderId="1" xfId="2" applyNumberFormat="1" applyFont="1" applyFill="1" applyBorder="1" applyAlignment="1">
      <alignment horizontal="center" vertical="center"/>
    </xf>
    <xf numFmtId="164" fontId="10" fillId="7" borderId="1" xfId="2" applyNumberFormat="1" applyFont="1" applyFill="1" applyBorder="1" applyAlignment="1">
      <alignment horizontal="center" vertical="center"/>
    </xf>
    <xf numFmtId="164" fontId="2" fillId="0" borderId="12" xfId="2" applyNumberFormat="1" applyFont="1" applyBorder="1" applyAlignment="1">
      <alignment vertical="center" wrapText="1"/>
    </xf>
    <xf numFmtId="164" fontId="8" fillId="0" borderId="7" xfId="2" applyNumberFormat="1" applyFont="1" applyBorder="1" applyAlignment="1">
      <alignment vertical="center" wrapText="1"/>
    </xf>
    <xf numFmtId="14" fontId="1" fillId="3" borderId="18" xfId="12" applyNumberFormat="1" applyFont="1" applyFill="1" applyBorder="1" applyAlignment="1">
      <alignment horizontal="center" vertical="center" wrapText="1"/>
    </xf>
    <xf numFmtId="0" fontId="1" fillId="3" borderId="18" xfId="12" applyFont="1" applyFill="1" applyBorder="1" applyAlignment="1">
      <alignment horizontal="center" vertical="center" wrapText="1"/>
    </xf>
    <xf numFmtId="164" fontId="1" fillId="3" borderId="18" xfId="2" applyNumberFormat="1" applyFont="1" applyFill="1" applyBorder="1" applyAlignment="1">
      <alignment vertical="center" wrapText="1"/>
    </xf>
    <xf numFmtId="164" fontId="10" fillId="3" borderId="18" xfId="2" applyNumberFormat="1" applyFont="1" applyFill="1" applyBorder="1" applyAlignment="1">
      <alignment vertical="center" wrapText="1"/>
    </xf>
    <xf numFmtId="164" fontId="8" fillId="0" borderId="3" xfId="2" quotePrefix="1" applyNumberFormat="1" applyFont="1" applyBorder="1" applyAlignment="1">
      <alignment vertical="center" wrapText="1"/>
    </xf>
    <xf numFmtId="164" fontId="9" fillId="0" borderId="0" xfId="2" applyNumberFormat="1" applyFont="1" applyAlignment="1">
      <alignment horizontal="center"/>
    </xf>
    <xf numFmtId="164" fontId="1" fillId="0" borderId="0" xfId="2" applyNumberFormat="1" applyFont="1" applyAlignment="1">
      <alignment horizontal="center"/>
    </xf>
    <xf numFmtId="164" fontId="27" fillId="0" borderId="0" xfId="2" applyNumberFormat="1" applyFont="1"/>
    <xf numFmtId="164" fontId="43" fillId="0" borderId="0" xfId="2" applyNumberFormat="1" applyFont="1" applyBorder="1" applyAlignment="1">
      <alignment vertical="center"/>
    </xf>
    <xf numFmtId="164" fontId="43" fillId="0" borderId="9" xfId="2" applyNumberFormat="1" applyFont="1" applyBorder="1" applyAlignment="1">
      <alignment vertical="center"/>
    </xf>
    <xf numFmtId="0" fontId="43" fillId="0" borderId="0" xfId="0" applyFont="1" applyBorder="1" applyAlignment="1"/>
    <xf numFmtId="164" fontId="44" fillId="0" borderId="0" xfId="2" applyNumberFormat="1" applyFont="1" applyBorder="1" applyAlignment="1"/>
    <xf numFmtId="164" fontId="43" fillId="0" borderId="0" xfId="2" applyNumberFormat="1" applyFont="1" applyAlignment="1"/>
    <xf numFmtId="164" fontId="43" fillId="0" borderId="11" xfId="0" applyNumberFormat="1" applyFont="1" applyBorder="1" applyAlignment="1"/>
    <xf numFmtId="164" fontId="44" fillId="0" borderId="0" xfId="2" applyNumberFormat="1" applyFont="1" applyAlignment="1"/>
    <xf numFmtId="164" fontId="44" fillId="0" borderId="0" xfId="2" applyNumberFormat="1" applyFont="1" applyBorder="1" applyAlignment="1">
      <alignment vertical="center"/>
    </xf>
    <xf numFmtId="164" fontId="43" fillId="0" borderId="0" xfId="0" applyNumberFormat="1" applyFont="1" applyBorder="1" applyAlignment="1"/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right"/>
    </xf>
    <xf numFmtId="0" fontId="43" fillId="0" borderId="0" xfId="0" applyFont="1" applyBorder="1" applyAlignment="1">
      <alignment horizontal="right" wrapText="1"/>
    </xf>
    <xf numFmtId="164" fontId="44" fillId="0" borderId="0" xfId="2" applyNumberFormat="1" applyFont="1" applyAlignment="1">
      <alignment horizontal="right" wrapText="1"/>
    </xf>
    <xf numFmtId="0" fontId="44" fillId="0" borderId="0" xfId="0" applyFont="1" applyBorder="1" applyAlignment="1">
      <alignment wrapText="1"/>
    </xf>
    <xf numFmtId="164" fontId="43" fillId="0" borderId="11" xfId="2" applyNumberFormat="1" applyFont="1" applyBorder="1" applyAlignment="1">
      <alignment horizontal="right" wrapText="1"/>
    </xf>
    <xf numFmtId="164" fontId="43" fillId="0" borderId="0" xfId="2" applyNumberFormat="1" applyFont="1" applyBorder="1" applyAlignment="1">
      <alignment horizontal="right" wrapText="1"/>
    </xf>
    <xf numFmtId="164" fontId="43" fillId="0" borderId="0" xfId="2" applyNumberFormat="1" applyFont="1" applyAlignment="1">
      <alignment horizontal="right"/>
    </xf>
    <xf numFmtId="164" fontId="43" fillId="0" borderId="0" xfId="2" applyNumberFormat="1" applyFont="1" applyBorder="1" applyAlignment="1">
      <alignment horizontal="right"/>
    </xf>
    <xf numFmtId="164" fontId="44" fillId="0" borderId="0" xfId="2" applyNumberFormat="1" applyFont="1" applyAlignment="1">
      <alignment horizontal="right"/>
    </xf>
    <xf numFmtId="0" fontId="44" fillId="0" borderId="0" xfId="0" applyFont="1" applyAlignment="1">
      <alignment horizontal="right" wrapText="1"/>
    </xf>
    <xf numFmtId="164" fontId="44" fillId="0" borderId="0" xfId="2" applyNumberFormat="1" applyFont="1" applyAlignment="1">
      <alignment wrapText="1"/>
    </xf>
    <xf numFmtId="0" fontId="44" fillId="0" borderId="8" xfId="0" applyFont="1" applyBorder="1" applyAlignment="1">
      <alignment wrapText="1"/>
    </xf>
    <xf numFmtId="0" fontId="44" fillId="0" borderId="0" xfId="0" applyFont="1" applyBorder="1" applyAlignment="1">
      <alignment horizontal="right" wrapText="1"/>
    </xf>
    <xf numFmtId="164" fontId="44" fillId="0" borderId="0" xfId="2" applyNumberFormat="1" applyFont="1" applyAlignment="1">
      <alignment horizontal="center"/>
    </xf>
    <xf numFmtId="164" fontId="43" fillId="0" borderId="0" xfId="2" applyNumberFormat="1" applyFont="1" applyAlignment="1">
      <alignment horizontal="center"/>
    </xf>
    <xf numFmtId="164" fontId="43" fillId="0" borderId="0" xfId="2" applyNumberFormat="1" applyFont="1" applyAlignment="1">
      <alignment horizontal="right" wrapText="1"/>
    </xf>
    <xf numFmtId="0" fontId="43" fillId="0" borderId="0" xfId="0" applyFont="1" applyAlignment="1">
      <alignment horizontal="left"/>
    </xf>
    <xf numFmtId="0" fontId="12" fillId="8" borderId="0" xfId="8" applyFont="1" applyFill="1" applyAlignment="1">
      <alignment horizontal="center"/>
    </xf>
    <xf numFmtId="0" fontId="13" fillId="8" borderId="0" xfId="0" applyFont="1" applyFill="1"/>
    <xf numFmtId="0" fontId="12" fillId="8" borderId="0" xfId="8" applyFont="1" applyFill="1" applyAlignment="1">
      <alignment horizontal="left"/>
    </xf>
    <xf numFmtId="0" fontId="11" fillId="8" borderId="0" xfId="8" applyFont="1" applyFill="1"/>
    <xf numFmtId="0" fontId="12" fillId="8" borderId="8" xfId="8" applyFont="1" applyFill="1" applyBorder="1" applyAlignment="1">
      <alignment horizontal="center" wrapText="1"/>
    </xf>
    <xf numFmtId="0" fontId="13" fillId="8" borderId="0" xfId="8" applyFont="1" applyFill="1"/>
    <xf numFmtId="164" fontId="11" fillId="8" borderId="0" xfId="3" applyNumberFormat="1" applyFont="1" applyFill="1"/>
    <xf numFmtId="0" fontId="12" fillId="8" borderId="0" xfId="8" applyFont="1" applyFill="1" applyAlignment="1">
      <alignment horizontal="center" wrapText="1"/>
    </xf>
    <xf numFmtId="164" fontId="11" fillId="8" borderId="0" xfId="8" applyNumberFormat="1" applyFont="1" applyFill="1"/>
    <xf numFmtId="17" fontId="44" fillId="0" borderId="0" xfId="0" quotePrefix="1" applyNumberFormat="1" applyFont="1" applyAlignment="1">
      <alignment horizontal="right" vertical="center"/>
    </xf>
    <xf numFmtId="0" fontId="24" fillId="0" borderId="0" xfId="0" applyFont="1" applyAlignment="1">
      <alignment vertical="top"/>
    </xf>
    <xf numFmtId="164" fontId="43" fillId="0" borderId="0" xfId="0" applyNumberFormat="1" applyFont="1" applyAlignment="1">
      <alignment horizontal="center"/>
    </xf>
    <xf numFmtId="0" fontId="23" fillId="8" borderId="0" xfId="0" quotePrefix="1" applyFont="1" applyFill="1"/>
    <xf numFmtId="14" fontId="43" fillId="0" borderId="0" xfId="0" applyNumberFormat="1" applyFont="1" applyAlignment="1"/>
    <xf numFmtId="0" fontId="43" fillId="0" borderId="0" xfId="0" applyFont="1" applyAlignment="1">
      <alignment horizontal="center"/>
    </xf>
    <xf numFmtId="0" fontId="43" fillId="0" borderId="8" xfId="0" applyFont="1" applyBorder="1" applyAlignment="1">
      <alignment horizontal="right" wrapText="1"/>
    </xf>
    <xf numFmtId="3" fontId="2" fillId="0" borderId="24" xfId="0" applyNumberFormat="1" applyFont="1" applyBorder="1"/>
    <xf numFmtId="164" fontId="45" fillId="0" borderId="0" xfId="2" applyNumberFormat="1" applyFont="1" applyAlignment="1">
      <alignment horizontal="right" wrapText="1"/>
    </xf>
    <xf numFmtId="0" fontId="45" fillId="0" borderId="0" xfId="0" quotePrefix="1" applyFont="1"/>
    <xf numFmtId="164" fontId="45" fillId="0" borderId="0" xfId="2" applyNumberFormat="1" applyFont="1" applyAlignment="1">
      <alignment horizontal="right"/>
    </xf>
    <xf numFmtId="164" fontId="44" fillId="0" borderId="0" xfId="0" applyNumberFormat="1" applyFont="1" applyAlignment="1">
      <alignment wrapText="1"/>
    </xf>
    <xf numFmtId="0" fontId="43" fillId="0" borderId="0" xfId="0" applyFont="1" applyBorder="1" applyAlignment="1">
      <alignment horizontal="right" vertical="top" wrapText="1"/>
    </xf>
    <xf numFmtId="0" fontId="43" fillId="0" borderId="8" xfId="0" applyFont="1" applyBorder="1" applyAlignment="1">
      <alignment horizontal="right" wrapText="1"/>
    </xf>
    <xf numFmtId="0" fontId="39" fillId="0" borderId="0" xfId="0" applyFont="1" applyBorder="1" applyAlignment="1">
      <alignment horizontal="left"/>
    </xf>
    <xf numFmtId="0" fontId="39" fillId="0" borderId="8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0" xfId="0" applyFont="1" applyBorder="1" applyAlignment="1">
      <alignment horizontal="left" wrapText="1"/>
    </xf>
    <xf numFmtId="14" fontId="43" fillId="0" borderId="8" xfId="0" applyNumberFormat="1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left"/>
    </xf>
    <xf numFmtId="164" fontId="11" fillId="0" borderId="0" xfId="2" applyNumberFormat="1" applyFont="1"/>
    <xf numFmtId="0" fontId="11" fillId="0" borderId="0" xfId="0" applyFont="1" applyAlignment="1">
      <alignment horizontal="center"/>
    </xf>
    <xf numFmtId="41" fontId="2" fillId="2" borderId="3" xfId="13" applyNumberFormat="1" applyFont="1" applyFill="1" applyBorder="1"/>
    <xf numFmtId="164" fontId="6" fillId="0" borderId="0" xfId="2" applyNumberFormat="1" applyFont="1" applyAlignment="1"/>
    <xf numFmtId="164" fontId="16" fillId="0" borderId="0" xfId="2" applyNumberFormat="1" applyFont="1"/>
    <xf numFmtId="164" fontId="22" fillId="0" borderId="0" xfId="2" applyNumberFormat="1" applyFont="1"/>
    <xf numFmtId="164" fontId="0" fillId="0" borderId="0" xfId="0" applyNumberFormat="1"/>
    <xf numFmtId="164" fontId="51" fillId="0" borderId="0" xfId="0" applyNumberFormat="1" applyFont="1"/>
    <xf numFmtId="164" fontId="44" fillId="0" borderId="0" xfId="2" applyNumberFormat="1" applyFont="1" applyAlignment="1">
      <alignment vertical="center"/>
    </xf>
    <xf numFmtId="164" fontId="44" fillId="0" borderId="0" xfId="0" applyNumberFormat="1" applyFont="1" applyAlignment="1">
      <alignment vertical="center"/>
    </xf>
    <xf numFmtId="164" fontId="2" fillId="0" borderId="0" xfId="12" applyNumberFormat="1" applyFont="1" applyAlignment="1">
      <alignment vertical="center" wrapText="1"/>
    </xf>
    <xf numFmtId="164" fontId="2" fillId="0" borderId="0" xfId="2" applyNumberFormat="1" applyFont="1" applyAlignment="1">
      <alignment vertical="center"/>
    </xf>
    <xf numFmtId="164" fontId="2" fillId="0" borderId="0" xfId="2" applyNumberFormat="1" applyFont="1" applyAlignment="1">
      <alignment vertical="center" wrapText="1"/>
    </xf>
    <xf numFmtId="164" fontId="1" fillId="0" borderId="0" xfId="2" applyNumberFormat="1" applyFont="1" applyAlignment="1">
      <alignment vertical="center" wrapText="1"/>
    </xf>
    <xf numFmtId="164" fontId="6" fillId="0" borderId="0" xfId="2" applyNumberFormat="1" applyFont="1"/>
    <xf numFmtId="164" fontId="9" fillId="0" borderId="0" xfId="2" applyNumberFormat="1" applyFont="1"/>
    <xf numFmtId="164" fontId="1" fillId="0" borderId="0" xfId="2" applyNumberFormat="1" applyFont="1"/>
    <xf numFmtId="164" fontId="18" fillId="6" borderId="0" xfId="5" applyNumberFormat="1" applyAlignment="1">
      <alignment vertical="center" wrapText="1"/>
    </xf>
    <xf numFmtId="0" fontId="43" fillId="0" borderId="0" xfId="0" applyFont="1" applyAlignment="1">
      <alignment wrapText="1"/>
    </xf>
    <xf numFmtId="0" fontId="43" fillId="0" borderId="0" xfId="0" quotePrefix="1" applyFont="1" applyAlignment="1">
      <alignment wrapText="1"/>
    </xf>
    <xf numFmtId="164" fontId="43" fillId="0" borderId="0" xfId="2" applyNumberFormat="1" applyFont="1" applyAlignment="1">
      <alignment wrapText="1"/>
    </xf>
    <xf numFmtId="164" fontId="46" fillId="0" borderId="0" xfId="2" applyNumberFormat="1" applyFont="1" applyAlignment="1">
      <alignment horizontal="right" wrapText="1"/>
    </xf>
    <xf numFmtId="164" fontId="46" fillId="0" borderId="0" xfId="0" applyNumberFormat="1" applyFont="1" applyAlignment="1">
      <alignment vertical="center"/>
    </xf>
    <xf numFmtId="41" fontId="12" fillId="4" borderId="0" xfId="11" applyNumberFormat="1" applyFont="1" applyFill="1" applyAlignment="1">
      <alignment horizontal="left"/>
    </xf>
    <xf numFmtId="41" fontId="11" fillId="4" borderId="0" xfId="11" quotePrefix="1" applyNumberFormat="1" applyFont="1" applyFill="1" applyAlignment="1">
      <alignment horizontal="left" wrapText="1"/>
    </xf>
    <xf numFmtId="41" fontId="11" fillId="4" borderId="0" xfId="11" quotePrefix="1" applyNumberFormat="1" applyFont="1" applyFill="1" applyAlignment="1">
      <alignment horizontal="left"/>
    </xf>
    <xf numFmtId="164" fontId="44" fillId="0" borderId="0" xfId="2" applyNumberFormat="1" applyFont="1" applyAlignment="1">
      <alignment horizontal="right" vertical="center" wrapText="1"/>
    </xf>
    <xf numFmtId="164" fontId="44" fillId="0" borderId="0" xfId="2" applyNumberFormat="1" applyFont="1" applyAlignment="1">
      <alignment vertical="center" wrapText="1"/>
    </xf>
    <xf numFmtId="164" fontId="44" fillId="8" borderId="0" xfId="2" applyNumberFormat="1" applyFont="1" applyFill="1" applyAlignment="1">
      <alignment wrapText="1"/>
    </xf>
    <xf numFmtId="164" fontId="44" fillId="8" borderId="0" xfId="2" applyNumberFormat="1" applyFont="1" applyFill="1" applyBorder="1" applyAlignment="1">
      <alignment wrapText="1"/>
    </xf>
    <xf numFmtId="164" fontId="44" fillId="8" borderId="0" xfId="2" applyNumberFormat="1" applyFont="1" applyFill="1"/>
    <xf numFmtId="164" fontId="44" fillId="8" borderId="0" xfId="2" applyNumberFormat="1" applyFont="1" applyFill="1" applyBorder="1"/>
    <xf numFmtId="0" fontId="44" fillId="0" borderId="0" xfId="0" applyFont="1" applyFill="1" applyAlignment="1">
      <alignment wrapText="1"/>
    </xf>
    <xf numFmtId="0" fontId="44" fillId="0" borderId="0" xfId="0" applyFont="1" applyFill="1" applyBorder="1" applyAlignment="1">
      <alignment wrapText="1"/>
    </xf>
    <xf numFmtId="0" fontId="44" fillId="0" borderId="0" xfId="0" applyFont="1" applyFill="1"/>
    <xf numFmtId="0" fontId="44" fillId="0" borderId="0" xfId="0" applyFont="1" applyFill="1" applyBorder="1"/>
    <xf numFmtId="164" fontId="44" fillId="0" borderId="0" xfId="2" applyNumberFormat="1" applyFont="1" applyFill="1" applyAlignment="1">
      <alignment wrapText="1"/>
    </xf>
    <xf numFmtId="164" fontId="44" fillId="0" borderId="0" xfId="2" applyNumberFormat="1" applyFont="1" applyFill="1" applyBorder="1" applyAlignment="1">
      <alignment wrapText="1"/>
    </xf>
    <xf numFmtId="164" fontId="44" fillId="0" borderId="0" xfId="2" applyNumberFormat="1" applyFont="1" applyFill="1"/>
    <xf numFmtId="164" fontId="44" fillId="0" borderId="0" xfId="2" applyNumberFormat="1" applyFont="1" applyFill="1" applyBorder="1"/>
    <xf numFmtId="0" fontId="44" fillId="0" borderId="0" xfId="0" applyFont="1" applyBorder="1" applyAlignment="1">
      <alignment horizontal="right"/>
    </xf>
    <xf numFmtId="0" fontId="52" fillId="0" borderId="0" xfId="0" applyFont="1" applyProtection="1"/>
    <xf numFmtId="0" fontId="53" fillId="0" borderId="0" xfId="0" applyFont="1"/>
    <xf numFmtId="0" fontId="44" fillId="0" borderId="0" xfId="0" applyFont="1" applyProtection="1"/>
    <xf numFmtId="0" fontId="44" fillId="0" borderId="0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0" xfId="0" applyFont="1" applyAlignment="1">
      <alignment horizontal="center" vertical="top" wrapText="1"/>
    </xf>
    <xf numFmtId="0" fontId="43" fillId="0" borderId="0" xfId="0" applyFont="1" applyProtection="1"/>
    <xf numFmtId="0" fontId="54" fillId="5" borderId="0" xfId="1" applyFont="1" applyAlignment="1">
      <alignment horizontal="center"/>
    </xf>
    <xf numFmtId="164" fontId="44" fillId="0" borderId="0" xfId="2" applyNumberFormat="1" applyFont="1" applyBorder="1"/>
    <xf numFmtId="41" fontId="11" fillId="4" borderId="0" xfId="10" applyNumberFormat="1" applyFont="1" applyFill="1" applyBorder="1" applyAlignment="1" applyProtection="1">
      <protection locked="0"/>
    </xf>
    <xf numFmtId="41" fontId="11" fillId="4" borderId="0" xfId="10" applyNumberFormat="1" applyFont="1" applyFill="1" applyBorder="1" applyAlignment="1" applyProtection="1"/>
    <xf numFmtId="167" fontId="44" fillId="0" borderId="0" xfId="2" applyNumberFormat="1" applyFont="1" applyAlignment="1" applyProtection="1">
      <protection locked="0"/>
    </xf>
    <xf numFmtId="167" fontId="44" fillId="0" borderId="0" xfId="2" applyNumberFormat="1" applyFont="1" applyAlignment="1" applyProtection="1"/>
    <xf numFmtId="41" fontId="12" fillId="4" borderId="11" xfId="10" applyNumberFormat="1" applyFont="1" applyFill="1" applyBorder="1" applyAlignment="1" applyProtection="1">
      <protection locked="0"/>
    </xf>
    <xf numFmtId="41" fontId="12" fillId="4" borderId="11" xfId="10" applyNumberFormat="1" applyFont="1" applyFill="1" applyBorder="1" applyAlignment="1" applyProtection="1"/>
    <xf numFmtId="37" fontId="44" fillId="0" borderId="0" xfId="0" applyNumberFormat="1" applyFont="1"/>
    <xf numFmtId="41" fontId="44" fillId="0" borderId="0" xfId="0" applyNumberFormat="1" applyFont="1"/>
    <xf numFmtId="41" fontId="12" fillId="4" borderId="0" xfId="10" applyNumberFormat="1" applyFont="1" applyFill="1" applyBorder="1" applyAlignment="1" applyProtection="1">
      <protection locked="0"/>
    </xf>
    <xf numFmtId="164" fontId="43" fillId="0" borderId="0" xfId="2" applyNumberFormat="1" applyFont="1" applyBorder="1"/>
    <xf numFmtId="164" fontId="44" fillId="10" borderId="0" xfId="2" applyNumberFormat="1" applyFont="1" applyFill="1"/>
    <xf numFmtId="0" fontId="43" fillId="10" borderId="0" xfId="0" applyFont="1" applyFill="1"/>
    <xf numFmtId="41" fontId="12" fillId="4" borderId="0" xfId="10" applyNumberFormat="1" applyFont="1" applyFill="1" applyBorder="1" applyAlignment="1" applyProtection="1"/>
    <xf numFmtId="0" fontId="55" fillId="0" borderId="0" xfId="0" applyFont="1"/>
    <xf numFmtId="0" fontId="43" fillId="0" borderId="0" xfId="0" quotePrefix="1" applyFont="1"/>
    <xf numFmtId="41" fontId="11" fillId="4" borderId="0" xfId="11" applyNumberFormat="1" applyFont="1" applyFill="1" applyAlignment="1"/>
    <xf numFmtId="41" fontId="11" fillId="4" borderId="0" xfId="10" applyNumberFormat="1" applyFont="1" applyFill="1" applyBorder="1" applyAlignment="1"/>
    <xf numFmtId="164" fontId="11" fillId="4" borderId="0" xfId="4" applyNumberFormat="1" applyFont="1" applyFill="1" applyAlignment="1">
      <alignment horizontal="left"/>
    </xf>
    <xf numFmtId="41" fontId="15" fillId="4" borderId="0" xfId="10" applyNumberFormat="1" applyFont="1" applyFill="1" applyBorder="1" applyAlignment="1"/>
    <xf numFmtId="164" fontId="45" fillId="0" borderId="0" xfId="2" applyNumberFormat="1" applyFont="1" applyBorder="1"/>
    <xf numFmtId="10" fontId="44" fillId="0" borderId="0" xfId="14" applyNumberFormat="1" applyFont="1"/>
    <xf numFmtId="0" fontId="12" fillId="4" borderId="0" xfId="11" applyFont="1" applyFill="1" applyBorder="1" applyAlignment="1">
      <alignment horizontal="left" wrapText="1"/>
    </xf>
    <xf numFmtId="164" fontId="12" fillId="4" borderId="0" xfId="11" applyNumberFormat="1" applyFont="1" applyFill="1" applyBorder="1" applyAlignment="1">
      <alignment horizontal="right" wrapText="1"/>
    </xf>
    <xf numFmtId="0" fontId="11" fillId="4" borderId="0" xfId="11" applyFont="1" applyFill="1" applyBorder="1" applyAlignment="1">
      <alignment horizontal="left" wrapText="1"/>
    </xf>
    <xf numFmtId="0" fontId="15" fillId="4" borderId="0" xfId="11" quotePrefix="1" applyFont="1" applyFill="1" applyBorder="1" applyAlignment="1">
      <alignment horizontal="left" wrapText="1"/>
    </xf>
    <xf numFmtId="164" fontId="11" fillId="4" borderId="0" xfId="11" applyNumberFormat="1" applyFont="1" applyFill="1" applyBorder="1" applyAlignment="1">
      <alignment horizontal="right" wrapText="1"/>
    </xf>
    <xf numFmtId="164" fontId="12" fillId="4" borderId="11" xfId="11" applyNumberFormat="1" applyFont="1" applyFill="1" applyBorder="1" applyAlignment="1">
      <alignment horizontal="right"/>
    </xf>
    <xf numFmtId="164" fontId="11" fillId="4" borderId="0" xfId="4" applyNumberFormat="1" applyFont="1" applyFill="1" applyAlignment="1">
      <alignment horizontal="right"/>
    </xf>
    <xf numFmtId="0" fontId="43" fillId="0" borderId="0" xfId="0" applyFont="1" applyAlignment="1">
      <alignment horizontal="center"/>
    </xf>
    <xf numFmtId="3" fontId="44" fillId="0" borderId="0" xfId="0" applyNumberFormat="1" applyFont="1"/>
    <xf numFmtId="0" fontId="44" fillId="0" borderId="8" xfId="0" applyFont="1" applyBorder="1" applyAlignment="1">
      <alignment horizontal="right" wrapText="1"/>
    </xf>
    <xf numFmtId="43" fontId="43" fillId="0" borderId="0" xfId="0" applyNumberFormat="1" applyFont="1"/>
    <xf numFmtId="0" fontId="11" fillId="8" borderId="0" xfId="8" quotePrefix="1" applyFont="1" applyFill="1" applyAlignment="1">
      <alignment horizontal="center" vertical="center"/>
    </xf>
    <xf numFmtId="164" fontId="29" fillId="0" borderId="14" xfId="2" applyNumberFormat="1" applyFont="1" applyBorder="1" applyAlignment="1">
      <alignment vertical="center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3" fillId="0" borderId="8" xfId="0" applyFont="1" applyBorder="1" applyAlignment="1">
      <alignment horizontal="center" wrapText="1"/>
    </xf>
    <xf numFmtId="0" fontId="43" fillId="0" borderId="8" xfId="0" applyFont="1" applyBorder="1" applyAlignment="1">
      <alignment horizontal="center"/>
    </xf>
    <xf numFmtId="164" fontId="18" fillId="6" borderId="3" xfId="2" applyNumberFormat="1" applyFont="1" applyFill="1" applyBorder="1" applyAlignment="1">
      <alignment vertical="center" wrapText="1"/>
    </xf>
    <xf numFmtId="164" fontId="18" fillId="6" borderId="14" xfId="2" applyNumberFormat="1" applyFont="1" applyFill="1" applyBorder="1"/>
    <xf numFmtId="164" fontId="18" fillId="6" borderId="14" xfId="2" applyNumberFormat="1" applyFont="1" applyFill="1" applyBorder="1" applyAlignment="1">
      <alignment vertical="center" wrapText="1"/>
    </xf>
    <xf numFmtId="41" fontId="15" fillId="4" borderId="0" xfId="10" applyNumberFormat="1" applyFont="1" applyFill="1" applyBorder="1" applyAlignment="1" applyProtection="1">
      <protection locked="0"/>
    </xf>
    <xf numFmtId="41" fontId="15" fillId="4" borderId="0" xfId="10" applyNumberFormat="1" applyFont="1" applyFill="1" applyBorder="1" applyAlignment="1" applyProtection="1"/>
    <xf numFmtId="0" fontId="44" fillId="11" borderId="0" xfId="0" applyFont="1" applyFill="1" applyAlignment="1">
      <alignment horizontal="center"/>
    </xf>
    <xf numFmtId="0" fontId="44" fillId="11" borderId="0" xfId="0" applyFont="1" applyFill="1" applyBorder="1" applyAlignment="1">
      <alignment horizontal="center"/>
    </xf>
    <xf numFmtId="0" fontId="52" fillId="0" borderId="0" xfId="0" applyFont="1"/>
    <xf numFmtId="0" fontId="44" fillId="10" borderId="0" xfId="0" applyFont="1" applyFill="1"/>
    <xf numFmtId="164" fontId="44" fillId="10" borderId="0" xfId="2" applyNumberFormat="1" applyFont="1" applyFill="1" applyBorder="1"/>
    <xf numFmtId="43" fontId="44" fillId="0" borderId="0" xfId="0" applyNumberFormat="1" applyFont="1"/>
    <xf numFmtId="0" fontId="44" fillId="0" borderId="0" xfId="0" applyFont="1" applyBorder="1" applyProtection="1"/>
    <xf numFmtId="164" fontId="44" fillId="0" borderId="0" xfId="2" applyNumberFormat="1" applyFont="1" applyProtection="1"/>
    <xf numFmtId="164" fontId="44" fillId="0" borderId="0" xfId="0" applyNumberFormat="1" applyFont="1" applyProtection="1"/>
    <xf numFmtId="43" fontId="44" fillId="0" borderId="0" xfId="2" applyFont="1" applyProtection="1"/>
    <xf numFmtId="43" fontId="44" fillId="0" borderId="0" xfId="2" applyFont="1" applyBorder="1" applyProtection="1"/>
    <xf numFmtId="43" fontId="44" fillId="0" borderId="0" xfId="0" applyNumberFormat="1" applyFont="1" applyProtection="1"/>
    <xf numFmtId="0" fontId="29" fillId="10" borderId="3" xfId="0" applyFont="1" applyFill="1" applyBorder="1" applyAlignment="1">
      <alignment vertical="center"/>
    </xf>
    <xf numFmtId="0" fontId="29" fillId="10" borderId="3" xfId="0" applyFont="1" applyFill="1" applyBorder="1" applyAlignment="1">
      <alignment vertical="center" wrapText="1"/>
    </xf>
    <xf numFmtId="164" fontId="29" fillId="10" borderId="3" xfId="2" applyNumberFormat="1" applyFont="1" applyFill="1" applyBorder="1"/>
    <xf numFmtId="0" fontId="29" fillId="10" borderId="3" xfId="0" applyFont="1" applyFill="1" applyBorder="1" applyAlignment="1">
      <alignment horizontal="center" vertical="center"/>
    </xf>
    <xf numFmtId="0" fontId="29" fillId="10" borderId="3" xfId="0" applyFont="1" applyFill="1" applyBorder="1"/>
    <xf numFmtId="0" fontId="36" fillId="10" borderId="0" xfId="0" applyFont="1" applyFill="1"/>
    <xf numFmtId="0" fontId="57" fillId="10" borderId="3" xfId="0" applyFont="1" applyFill="1" applyBorder="1" applyAlignment="1">
      <alignment horizontal="center" vertical="center"/>
    </xf>
    <xf numFmtId="43" fontId="44" fillId="10" borderId="0" xfId="2" applyFont="1" applyFill="1" applyProtection="1"/>
    <xf numFmtId="43" fontId="44" fillId="10" borderId="0" xfId="2" applyFont="1" applyFill="1" applyBorder="1" applyProtection="1"/>
    <xf numFmtId="164" fontId="44" fillId="10" borderId="0" xfId="2" applyNumberFormat="1" applyFont="1" applyFill="1" applyProtection="1"/>
    <xf numFmtId="0" fontId="44" fillId="10" borderId="0" xfId="0" applyFont="1" applyFill="1" applyBorder="1" applyProtection="1"/>
    <xf numFmtId="0" fontId="44" fillId="10" borderId="0" xfId="0" applyFont="1" applyFill="1" applyBorder="1"/>
    <xf numFmtId="43" fontId="44" fillId="10" borderId="0" xfId="2" applyFont="1" applyFill="1"/>
    <xf numFmtId="43" fontId="44" fillId="10" borderId="0" xfId="2" applyFont="1" applyFill="1" applyBorder="1"/>
    <xf numFmtId="0" fontId="0" fillId="10" borderId="0" xfId="0" applyFill="1"/>
    <xf numFmtId="41" fontId="11" fillId="10" borderId="0" xfId="10" applyNumberFormat="1" applyFont="1" applyFill="1" applyBorder="1" applyAlignment="1" applyProtection="1">
      <protection locked="0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 wrapText="1"/>
    </xf>
    <xf numFmtId="0" fontId="44" fillId="10" borderId="0" xfId="0" applyFont="1" applyFill="1" applyAlignment="1">
      <alignment wrapText="1"/>
    </xf>
    <xf numFmtId="43" fontId="44" fillId="10" borderId="0" xfId="2" applyFont="1" applyFill="1" applyBorder="1" applyAlignment="1">
      <alignment horizontal="center" wrapText="1"/>
    </xf>
    <xf numFmtId="43" fontId="44" fillId="10" borderId="0" xfId="2" applyFont="1" applyFill="1" applyBorder="1" applyAlignment="1">
      <alignment horizontal="center"/>
    </xf>
    <xf numFmtId="0" fontId="44" fillId="0" borderId="0" xfId="0" applyFont="1" applyBorder="1" applyAlignment="1">
      <alignment horizontal="left"/>
    </xf>
    <xf numFmtId="43" fontId="44" fillId="0" borderId="0" xfId="0" applyNumberFormat="1" applyFont="1" applyBorder="1" applyAlignment="1">
      <alignment horizontal="center" wrapText="1"/>
    </xf>
    <xf numFmtId="164" fontId="44" fillId="0" borderId="0" xfId="2" applyNumberFormat="1" applyFont="1" applyBorder="1" applyAlignment="1">
      <alignment horizontal="right" wrapText="1"/>
    </xf>
    <xf numFmtId="0" fontId="43" fillId="0" borderId="0" xfId="0" applyFont="1" applyAlignment="1">
      <alignment horizontal="center"/>
    </xf>
    <xf numFmtId="0" fontId="20" fillId="0" borderId="0" xfId="7" applyAlignment="1">
      <alignment horizontal="center"/>
    </xf>
    <xf numFmtId="0" fontId="58" fillId="5" borderId="0" xfId="7" applyFont="1" applyFill="1" applyAlignment="1">
      <alignment horizontal="center"/>
    </xf>
    <xf numFmtId="164" fontId="43" fillId="0" borderId="0" xfId="0" applyNumberFormat="1" applyFont="1" applyBorder="1" applyAlignment="1">
      <alignment horizontal="right" wrapText="1"/>
    </xf>
    <xf numFmtId="0" fontId="44" fillId="10" borderId="0" xfId="0" applyFont="1" applyFill="1" applyBorder="1" applyAlignment="1">
      <alignment horizontal="center"/>
    </xf>
    <xf numFmtId="0" fontId="44" fillId="10" borderId="0" xfId="0" applyFont="1" applyFill="1" applyBorder="1" applyAlignment="1">
      <alignment horizontal="center" wrapText="1"/>
    </xf>
    <xf numFmtId="164" fontId="44" fillId="10" borderId="0" xfId="2" applyNumberFormat="1" applyFont="1" applyFill="1" applyAlignment="1">
      <alignment wrapText="1"/>
    </xf>
    <xf numFmtId="164" fontId="44" fillId="10" borderId="0" xfId="2" applyNumberFormat="1" applyFont="1" applyFill="1" applyBorder="1" applyAlignment="1">
      <alignment wrapText="1"/>
    </xf>
    <xf numFmtId="0" fontId="20" fillId="0" borderId="0" xfId="7" quotePrefix="1" applyAlignment="1">
      <alignment horizontal="center"/>
    </xf>
    <xf numFmtId="0" fontId="0" fillId="0" borderId="0" xfId="0" applyAlignment="1">
      <alignment horizontal="right"/>
    </xf>
    <xf numFmtId="0" fontId="4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3" xfId="2" applyNumberFormat="1" applyFont="1" applyBorder="1"/>
    <xf numFmtId="164" fontId="43" fillId="0" borderId="0" xfId="0" applyNumberFormat="1" applyFont="1" applyBorder="1"/>
    <xf numFmtId="0" fontId="43" fillId="0" borderId="0" xfId="0" applyFont="1" applyFill="1"/>
    <xf numFmtId="0" fontId="54" fillId="0" borderId="0" xfId="1" applyFont="1" applyFill="1" applyAlignment="1">
      <alignment horizontal="center"/>
    </xf>
    <xf numFmtId="164" fontId="0" fillId="0" borderId="0" xfId="2" applyNumberFormat="1" applyFont="1"/>
    <xf numFmtId="41" fontId="44" fillId="0" borderId="0" xfId="0" applyNumberFormat="1" applyFont="1" applyFill="1"/>
    <xf numFmtId="0" fontId="45" fillId="0" borderId="0" xfId="0" applyFont="1" applyFill="1"/>
    <xf numFmtId="41" fontId="45" fillId="0" borderId="0" xfId="0" applyNumberFormat="1" applyFont="1" applyFill="1"/>
    <xf numFmtId="164" fontId="45" fillId="0" borderId="0" xfId="2" applyNumberFormat="1" applyFont="1" applyFill="1" applyBorder="1"/>
    <xf numFmtId="164" fontId="45" fillId="0" borderId="0" xfId="2" applyNumberFormat="1" applyFont="1" applyFill="1"/>
    <xf numFmtId="0" fontId="45" fillId="0" borderId="0" xfId="0" quotePrefix="1" applyFont="1" applyFill="1"/>
    <xf numFmtId="41" fontId="45" fillId="0" borderId="0" xfId="0" applyNumberFormat="1" applyFont="1"/>
    <xf numFmtId="41" fontId="44" fillId="0" borderId="0" xfId="0" applyNumberFormat="1" applyFont="1" applyAlignment="1">
      <alignment vertical="center"/>
    </xf>
    <xf numFmtId="164" fontId="59" fillId="0" borderId="0" xfId="2" applyNumberFormat="1" applyFont="1"/>
    <xf numFmtId="0" fontId="59" fillId="0" borderId="0" xfId="0" applyFont="1"/>
    <xf numFmtId="164" fontId="28" fillId="0" borderId="3" xfId="0" applyNumberFormat="1" applyFont="1" applyBorder="1" applyAlignment="1">
      <alignment horizontal="center" vertical="center"/>
    </xf>
    <xf numFmtId="0" fontId="39" fillId="0" borderId="10" xfId="0" applyFont="1" applyBorder="1"/>
    <xf numFmtId="0" fontId="39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43" fontId="44" fillId="0" borderId="0" xfId="2" applyNumberFormat="1" applyFont="1"/>
    <xf numFmtId="164" fontId="11" fillId="4" borderId="0" xfId="10" applyNumberFormat="1" applyFont="1" applyFill="1" applyBorder="1" applyAlignment="1" applyProtection="1">
      <protection locked="0"/>
    </xf>
    <xf numFmtId="164" fontId="12" fillId="4" borderId="0" xfId="10" applyNumberFormat="1" applyFont="1" applyFill="1" applyBorder="1" applyAlignment="1" applyProtection="1">
      <protection locked="0"/>
    </xf>
    <xf numFmtId="164" fontId="11" fillId="4" borderId="0" xfId="10" applyNumberFormat="1" applyFont="1" applyFill="1" applyBorder="1" applyAlignment="1" applyProtection="1"/>
    <xf numFmtId="164" fontId="15" fillId="4" borderId="0" xfId="10" applyNumberFormat="1" applyFont="1" applyFill="1" applyBorder="1" applyAlignment="1" applyProtection="1">
      <protection locked="0"/>
    </xf>
    <xf numFmtId="164" fontId="12" fillId="4" borderId="11" xfId="10" applyNumberFormat="1" applyFont="1" applyFill="1" applyBorder="1" applyAlignment="1" applyProtection="1">
      <protection locked="0"/>
    </xf>
    <xf numFmtId="0" fontId="43" fillId="0" borderId="0" xfId="0" applyFont="1" applyAlignment="1">
      <alignment horizontal="right" wrapText="1"/>
    </xf>
    <xf numFmtId="14" fontId="43" fillId="0" borderId="0" xfId="0" applyNumberFormat="1" applyFont="1" applyBorder="1" applyAlignment="1">
      <alignment horizontal="right" wrapText="1"/>
    </xf>
    <xf numFmtId="0" fontId="44" fillId="0" borderId="0" xfId="0" quotePrefix="1" applyFont="1" applyAlignment="1">
      <alignment vertical="top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left" vertical="top"/>
    </xf>
    <xf numFmtId="164" fontId="44" fillId="0" borderId="0" xfId="2" applyNumberFormat="1" applyFont="1" applyAlignment="1">
      <alignment vertical="top"/>
    </xf>
    <xf numFmtId="164" fontId="44" fillId="0" borderId="0" xfId="2" applyNumberFormat="1" applyFont="1" applyAlignment="1">
      <alignment horizontal="left" vertical="top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wrapText="1"/>
    </xf>
    <xf numFmtId="14" fontId="43" fillId="0" borderId="0" xfId="0" applyNumberFormat="1" applyFont="1" applyBorder="1" applyAlignment="1"/>
    <xf numFmtId="0" fontId="45" fillId="0" borderId="0" xfId="0" applyFont="1" applyBorder="1"/>
    <xf numFmtId="0" fontId="44" fillId="0" borderId="0" xfId="0" applyFont="1" applyBorder="1" applyAlignment="1"/>
    <xf numFmtId="0" fontId="0" fillId="0" borderId="0" xfId="0" applyBorder="1"/>
    <xf numFmtId="0" fontId="0" fillId="0" borderId="10" xfId="0" applyBorder="1"/>
    <xf numFmtId="14" fontId="43" fillId="0" borderId="0" xfId="0" applyNumberFormat="1" applyFont="1" applyBorder="1" applyAlignment="1">
      <alignment horizontal="left" indent="7"/>
    </xf>
    <xf numFmtId="14" fontId="43" fillId="0" borderId="0" xfId="0" applyNumberFormat="1" applyFont="1" applyBorder="1" applyAlignment="1">
      <alignment horizontal="left"/>
    </xf>
    <xf numFmtId="14" fontId="43" fillId="0" borderId="0" xfId="0" applyNumberFormat="1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top"/>
    </xf>
    <xf numFmtId="0" fontId="5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wrapText="1"/>
    </xf>
    <xf numFmtId="0" fontId="43" fillId="0" borderId="8" xfId="0" applyFont="1" applyBorder="1" applyAlignment="1">
      <alignment horizontal="center" wrapText="1"/>
    </xf>
    <xf numFmtId="0" fontId="43" fillId="0" borderId="0" xfId="0" applyFont="1" applyBorder="1" applyAlignment="1">
      <alignment horizontal="left" wrapText="1"/>
    </xf>
    <xf numFmtId="0" fontId="43" fillId="0" borderId="8" xfId="0" applyFont="1" applyBorder="1" applyAlignment="1">
      <alignment horizontal="left" wrapText="1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" fillId="0" borderId="0" xfId="2" applyNumberFormat="1" applyFont="1" applyBorder="1" applyAlignment="1">
      <alignment horizontal="center" vertical="center" wrapText="1"/>
    </xf>
    <xf numFmtId="164" fontId="1" fillId="7" borderId="16" xfId="2" applyNumberFormat="1" applyFont="1" applyFill="1" applyBorder="1" applyAlignment="1">
      <alignment horizontal="center" vertical="center"/>
    </xf>
    <xf numFmtId="164" fontId="1" fillId="7" borderId="17" xfId="2" applyNumberFormat="1" applyFont="1" applyFill="1" applyBorder="1" applyAlignment="1">
      <alignment horizontal="center" vertical="center"/>
    </xf>
    <xf numFmtId="14" fontId="1" fillId="7" borderId="20" xfId="12" applyNumberFormat="1" applyFont="1" applyFill="1" applyBorder="1" applyAlignment="1">
      <alignment horizontal="center" vertical="center"/>
    </xf>
    <xf numFmtId="14" fontId="1" fillId="7" borderId="21" xfId="12" applyNumberFormat="1" applyFont="1" applyFill="1" applyBorder="1" applyAlignment="1">
      <alignment horizontal="center" vertical="center"/>
    </xf>
    <xf numFmtId="0" fontId="1" fillId="7" borderId="19" xfId="12" applyFont="1" applyFill="1" applyBorder="1" applyAlignment="1">
      <alignment horizontal="center" vertical="center" wrapText="1"/>
    </xf>
    <xf numFmtId="0" fontId="1" fillId="7" borderId="5" xfId="12" applyFont="1" applyFill="1" applyBorder="1" applyAlignment="1">
      <alignment horizontal="center" vertical="center" wrapText="1"/>
    </xf>
    <xf numFmtId="0" fontId="43" fillId="0" borderId="8" xfId="0" applyFont="1" applyBorder="1" applyAlignment="1">
      <alignment horizontal="center"/>
    </xf>
    <xf numFmtId="14" fontId="43" fillId="0" borderId="8" xfId="0" applyNumberFormat="1" applyFont="1" applyBorder="1" applyAlignment="1">
      <alignment horizontal="center"/>
    </xf>
    <xf numFmtId="49" fontId="35" fillId="0" borderId="1" xfId="2" applyNumberFormat="1" applyFont="1" applyFill="1" applyBorder="1" applyAlignment="1" applyProtection="1">
      <alignment horizontal="center"/>
      <protection locked="0"/>
    </xf>
    <xf numFmtId="41" fontId="35" fillId="0" borderId="19" xfId="0" applyNumberFormat="1" applyFont="1" applyFill="1" applyBorder="1" applyAlignment="1" applyProtection="1">
      <alignment horizontal="center" vertical="center"/>
      <protection locked="0"/>
    </xf>
    <xf numFmtId="41" fontId="35" fillId="0" borderId="5" xfId="0" applyNumberFormat="1" applyFont="1" applyFill="1" applyBorder="1" applyAlignment="1" applyProtection="1">
      <alignment horizontal="center" vertical="center"/>
      <protection locked="0"/>
    </xf>
    <xf numFmtId="41" fontId="30" fillId="0" borderId="19" xfId="0" applyNumberFormat="1" applyFont="1" applyFill="1" applyBorder="1" applyAlignment="1" applyProtection="1">
      <alignment horizontal="center" wrapText="1"/>
      <protection locked="0"/>
    </xf>
    <xf numFmtId="41" fontId="30" fillId="0" borderId="5" xfId="0" applyNumberFormat="1" applyFont="1" applyFill="1" applyBorder="1" applyAlignment="1" applyProtection="1">
      <alignment horizontal="center" wrapText="1"/>
      <protection locked="0"/>
    </xf>
    <xf numFmtId="41" fontId="30" fillId="0" borderId="19" xfId="0" applyNumberFormat="1" applyFont="1" applyFill="1" applyBorder="1" applyAlignment="1" applyProtection="1">
      <alignment horizontal="center" vertical="center"/>
    </xf>
    <xf numFmtId="41" fontId="30" fillId="0" borderId="5" xfId="0" applyNumberFormat="1" applyFont="1" applyFill="1" applyBorder="1" applyAlignment="1" applyProtection="1">
      <alignment horizontal="center" vertical="center"/>
    </xf>
    <xf numFmtId="14" fontId="43" fillId="0" borderId="8" xfId="0" quotePrefix="1" applyNumberFormat="1" applyFont="1" applyBorder="1" applyAlignment="1">
      <alignment horizontal="left" wrapText="1"/>
    </xf>
    <xf numFmtId="14" fontId="44" fillId="0" borderId="0" xfId="0" quotePrefix="1" applyNumberFormat="1" applyFont="1" applyAlignment="1">
      <alignment horizontal="right"/>
    </xf>
    <xf numFmtId="14" fontId="43" fillId="0" borderId="0" xfId="0" quotePrefix="1" applyNumberFormat="1" applyFont="1" applyAlignment="1">
      <alignment horizontal="right"/>
    </xf>
    <xf numFmtId="14" fontId="43" fillId="0" borderId="8" xfId="0" quotePrefix="1" applyNumberFormat="1" applyFont="1" applyBorder="1" applyAlignment="1">
      <alignment horizontal="center"/>
    </xf>
    <xf numFmtId="14" fontId="43" fillId="0" borderId="0" xfId="0" quotePrefix="1" applyNumberFormat="1" applyFont="1" applyBorder="1" applyAlignment="1">
      <alignment horizontal="right"/>
    </xf>
  </cellXfs>
  <cellStyles count="15">
    <cellStyle name="Accent1" xfId="1" builtinId="29"/>
    <cellStyle name="Comma" xfId="2" builtinId="3"/>
    <cellStyle name="Comma 13" xfId="3"/>
    <cellStyle name="Comma 2" xfId="4"/>
    <cellStyle name="Good" xfId="5" builtinId="26"/>
    <cellStyle name="Heading 3" xfId="6" builtinId="18" customBuiltin="1"/>
    <cellStyle name="Hyperlink" xfId="7" builtinId="8"/>
    <cellStyle name="Normal" xfId="0" builtinId="0"/>
    <cellStyle name="Normal 13" xfId="8"/>
    <cellStyle name="Normal 2" xfId="9"/>
    <cellStyle name="Normal_DC 0511_070 Van tai Da phuong thuc 2008 CDKT" xfId="10"/>
    <cellStyle name="Normal_DC 0511_070 Van tai Da phuong thuc 2008 CDSPS" xfId="11"/>
    <cellStyle name="Normal_KTQ204" xfId="12"/>
    <cellStyle name="Normal_Sheet1" xfId="13"/>
    <cellStyle name="Percent" xfId="14" builtinId="5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546848</xdr:colOff>
      <xdr:row>14</xdr:row>
      <xdr:rowOff>41022</xdr:rowOff>
    </xdr:from>
    <xdr:to>
      <xdr:col>8</xdr:col>
      <xdr:colOff>0</xdr:colOff>
      <xdr:row>23</xdr:row>
      <xdr:rowOff>0</xdr:rowOff>
    </xdr:to>
    <xdr:sp macro="" textlink="">
      <xdr:nvSpPr>
        <xdr:cNvPr id="2" name="Rounded Rectangle 1"/>
        <xdr:cNvSpPr/>
      </xdr:nvSpPr>
      <xdr:spPr>
        <a:xfrm>
          <a:off x="832598" y="2708022"/>
          <a:ext cx="4206127" cy="1892553"/>
        </a:xfrm>
        <a:prstGeom prst="roundRect">
          <a:avLst/>
        </a:prstGeom>
        <a:noFill/>
        <a:ln w="73025" cmpd="thickThin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189</xdr:row>
          <xdr:rowOff>0</xdr:rowOff>
        </xdr:from>
        <xdr:to>
          <xdr:col>9</xdr:col>
          <xdr:colOff>1171575</xdr:colOff>
          <xdr:row>199</xdr:row>
          <xdr:rowOff>0</xdr:rowOff>
        </xdr:to>
        <xdr:pic>
          <xdr:nvPicPr>
            <xdr:cNvPr id="3" name="Picture 2"/>
            <xdr:cNvPicPr>
              <a:picLocks noChangeAspect="1" noChangeArrowheads="1"/>
              <a:extLst>
                <a:ext uri="{84589F7E-364E-4C9E-8A38-B11213B215E9}">
                  <a14:cameraTool cellRange="Sheet1!$A$1:$M$9" spid="_x0000_s31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16602075"/>
              <a:ext cx="5981700" cy="1714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9</xdr:col>
          <xdr:colOff>828675</xdr:colOff>
          <xdr:row>46</xdr:row>
          <xdr:rowOff>0</xdr:rowOff>
        </xdr:to>
        <xdr:pic>
          <xdr:nvPicPr>
            <xdr:cNvPr id="7" name="Picture 6"/>
            <xdr:cNvPicPr>
              <a:picLocks noChangeAspect="1" noChangeArrowheads="1"/>
              <a:extLst>
                <a:ext uri="{84589F7E-364E-4C9E-8A38-B11213B215E9}">
                  <a14:cameraTool cellRange="Sheet1!$A$1:$M$9" spid="_x0000_s20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019800"/>
              <a:ext cx="5981700" cy="1714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190498</xdr:rowOff>
        </xdr:from>
        <xdr:to>
          <xdr:col>9</xdr:col>
          <xdr:colOff>294966</xdr:colOff>
          <xdr:row>59</xdr:row>
          <xdr:rowOff>140114</xdr:rowOff>
        </xdr:to>
        <xdr:pic>
          <xdr:nvPicPr>
            <xdr:cNvPr id="4" name="Picture 3"/>
            <xdr:cNvPicPr>
              <a:picLocks noChangeArrowheads="1"/>
              <a:extLst>
                <a:ext uri="{84589F7E-364E-4C9E-8A38-B11213B215E9}">
                  <a14:cameraTool cellRange="Sheet1!$A$1:$N$9" spid="_x0000_s10362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0" y="7715248"/>
              <a:ext cx="6562416" cy="172126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C13:H39"/>
  <sheetViews>
    <sheetView showGridLines="0" view="pageLayout" topLeftCell="A8" zoomScaleNormal="100" workbookViewId="0">
      <selection activeCell="B25" sqref="B25"/>
    </sheetView>
  </sheetViews>
  <sheetFormatPr defaultColWidth="9.140625" defaultRowHeight="15" x14ac:dyDescent="0.25"/>
  <cols>
    <col min="1" max="1" width="5.42578125" customWidth="1"/>
    <col min="2" max="2" width="13" customWidth="1"/>
    <col min="3" max="7" width="10" customWidth="1"/>
    <col min="8" max="8" width="3.42578125" customWidth="1"/>
    <col min="9" max="11" width="10" customWidth="1"/>
  </cols>
  <sheetData>
    <row r="13" ht="22.5" customHeight="1" x14ac:dyDescent="0.25"/>
    <row r="14" ht="30" customHeight="1" x14ac:dyDescent="0.25"/>
    <row r="15" ht="9.75" customHeight="1" x14ac:dyDescent="0.25"/>
    <row r="16" ht="3.75" customHeight="1" x14ac:dyDescent="0.25"/>
    <row r="17" spans="3:8" ht="41.25" customHeight="1" x14ac:dyDescent="0.25">
      <c r="C17" s="536" t="str">
        <f>Index!C2</f>
        <v>CÔNG TY TNHH MTV QUẢN LÝ KHAI THÁC CÔNG TRÌNH THỦY LỢI QUẢNG TRỊ</v>
      </c>
      <c r="D17" s="536"/>
      <c r="E17" s="536"/>
      <c r="F17" s="536"/>
      <c r="G17" s="536"/>
    </row>
    <row r="18" spans="3:8" ht="28.35" customHeight="1" x14ac:dyDescent="0.25">
      <c r="C18" s="536"/>
      <c r="D18" s="536"/>
      <c r="E18" s="536"/>
      <c r="F18" s="536"/>
      <c r="G18" s="536"/>
    </row>
    <row r="19" spans="3:8" ht="5.85" customHeight="1" x14ac:dyDescent="0.25"/>
    <row r="20" spans="3:8" ht="19.5" customHeight="1" x14ac:dyDescent="0.25">
      <c r="C20" s="534" t="s">
        <v>446</v>
      </c>
      <c r="D20" s="534"/>
      <c r="E20" s="534"/>
      <c r="F20" s="534"/>
      <c r="G20" s="534"/>
    </row>
    <row r="21" spans="3:8" x14ac:dyDescent="0.25">
      <c r="C21" s="535" t="s">
        <v>639</v>
      </c>
      <c r="D21" s="535"/>
      <c r="E21" s="535"/>
      <c r="F21" s="535"/>
      <c r="G21" s="535"/>
      <c r="H21" s="328"/>
    </row>
    <row r="22" spans="3:8" ht="6.75" customHeight="1" x14ac:dyDescent="0.25">
      <c r="C22" s="535"/>
      <c r="D22" s="535"/>
      <c r="E22" s="535"/>
      <c r="F22" s="535"/>
      <c r="G22" s="535"/>
      <c r="H22" s="328"/>
    </row>
    <row r="23" spans="3:8" ht="7.5" customHeight="1" x14ac:dyDescent="0.25"/>
    <row r="30" spans="3:8" ht="13.5" customHeight="1" x14ac:dyDescent="0.25"/>
    <row r="31" spans="3:8" ht="13.5" customHeight="1" x14ac:dyDescent="0.25"/>
    <row r="32" spans="3:8" ht="13.5" customHeight="1" x14ac:dyDescent="0.25"/>
    <row r="33" ht="13.5" customHeight="1" x14ac:dyDescent="0.25"/>
    <row r="34" ht="13.5" customHeight="1" x14ac:dyDescent="0.25"/>
    <row r="35" ht="13.5" customHeight="1" x14ac:dyDescent="0.25"/>
    <row r="39" ht="32.25" customHeight="1" x14ac:dyDescent="0.25"/>
  </sheetData>
  <mergeCells count="3">
    <mergeCell ref="C20:G20"/>
    <mergeCell ref="C21:G22"/>
    <mergeCell ref="C17:G18"/>
  </mergeCells>
  <pageMargins left="0.98425196850393704" right="0.39370078740157483" top="0.31496062992125984" bottom="0.3149606299212598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40"/>
  <sheetViews>
    <sheetView showGridLines="0" topLeftCell="A16" workbookViewId="0">
      <selection activeCell="D33" sqref="D33"/>
    </sheetView>
  </sheetViews>
  <sheetFormatPr defaultRowHeight="15" x14ac:dyDescent="0.25"/>
  <cols>
    <col min="1" max="1" width="3.85546875" customWidth="1"/>
    <col min="2" max="2" width="44.7109375" customWidth="1"/>
    <col min="9" max="9" width="36.28515625" bestFit="1" customWidth="1"/>
  </cols>
  <sheetData>
    <row r="1" spans="1:11" x14ac:dyDescent="0.25">
      <c r="B1" s="389" t="s">
        <v>849</v>
      </c>
      <c r="C1" s="136"/>
      <c r="D1" s="136"/>
    </row>
    <row r="2" spans="1:11" x14ac:dyDescent="0.25">
      <c r="B2" s="390" t="s">
        <v>645</v>
      </c>
      <c r="C2" s="136"/>
      <c r="D2" s="136"/>
      <c r="I2" s="390" t="s">
        <v>415</v>
      </c>
      <c r="J2" s="136"/>
      <c r="K2" s="136"/>
    </row>
    <row r="3" spans="1:11" x14ac:dyDescent="0.25">
      <c r="A3" s="489">
        <v>1</v>
      </c>
      <c r="B3" s="391" t="s">
        <v>987</v>
      </c>
      <c r="C3" s="136"/>
      <c r="D3" s="481" t="s">
        <v>988</v>
      </c>
      <c r="H3" s="489">
        <v>1</v>
      </c>
      <c r="I3" s="391" t="s">
        <v>1031</v>
      </c>
      <c r="J3" s="136"/>
      <c r="K3" s="481" t="s">
        <v>988</v>
      </c>
    </row>
    <row r="4" spans="1:11" x14ac:dyDescent="0.25">
      <c r="A4" s="489">
        <v>2</v>
      </c>
      <c r="B4" s="391" t="s">
        <v>460</v>
      </c>
      <c r="C4" s="136"/>
      <c r="D4" s="481" t="s">
        <v>988</v>
      </c>
      <c r="H4" s="489">
        <v>2</v>
      </c>
      <c r="I4" s="391" t="s">
        <v>591</v>
      </c>
      <c r="J4" s="136"/>
      <c r="K4" s="481" t="s">
        <v>988</v>
      </c>
    </row>
    <row r="5" spans="1:11" x14ac:dyDescent="0.25">
      <c r="A5" s="489">
        <v>3</v>
      </c>
      <c r="B5" s="136" t="s">
        <v>462</v>
      </c>
      <c r="C5" s="136"/>
      <c r="D5" s="481" t="s">
        <v>988</v>
      </c>
      <c r="H5" s="489">
        <v>3</v>
      </c>
      <c r="I5" s="136" t="s">
        <v>592</v>
      </c>
      <c r="J5" s="136"/>
      <c r="K5" s="481" t="s">
        <v>988</v>
      </c>
    </row>
    <row r="6" spans="1:11" x14ac:dyDescent="0.25">
      <c r="A6" s="489">
        <v>4</v>
      </c>
      <c r="B6" s="136" t="s">
        <v>997</v>
      </c>
      <c r="C6" s="136"/>
      <c r="D6" s="481" t="s">
        <v>988</v>
      </c>
      <c r="H6" s="489">
        <v>4</v>
      </c>
      <c r="I6" s="136" t="s">
        <v>1038</v>
      </c>
      <c r="J6" s="136"/>
      <c r="K6" s="481" t="s">
        <v>988</v>
      </c>
    </row>
    <row r="7" spans="1:11" x14ac:dyDescent="0.25">
      <c r="A7" s="489">
        <v>5</v>
      </c>
      <c r="B7" s="136" t="s">
        <v>990</v>
      </c>
      <c r="C7" s="136"/>
      <c r="D7" s="481" t="s">
        <v>988</v>
      </c>
      <c r="H7" s="489">
        <v>5</v>
      </c>
      <c r="I7" s="136" t="s">
        <v>598</v>
      </c>
      <c r="J7" s="136"/>
      <c r="K7" s="481" t="s">
        <v>988</v>
      </c>
    </row>
    <row r="8" spans="1:11" x14ac:dyDescent="0.25">
      <c r="A8" s="489">
        <v>6</v>
      </c>
      <c r="B8" s="136" t="s">
        <v>989</v>
      </c>
      <c r="C8" s="136"/>
      <c r="D8" s="481" t="s">
        <v>988</v>
      </c>
      <c r="H8" s="489">
        <v>6</v>
      </c>
      <c r="I8" s="136" t="s">
        <v>599</v>
      </c>
      <c r="J8" s="136"/>
      <c r="K8" s="481" t="s">
        <v>988</v>
      </c>
    </row>
    <row r="9" spans="1:11" x14ac:dyDescent="0.25">
      <c r="A9" s="489">
        <v>7</v>
      </c>
      <c r="B9" s="136" t="s">
        <v>694</v>
      </c>
      <c r="C9" s="136"/>
      <c r="D9" s="481" t="s">
        <v>988</v>
      </c>
      <c r="H9" s="489">
        <v>7</v>
      </c>
      <c r="I9" s="136" t="s">
        <v>1043</v>
      </c>
      <c r="J9" s="136"/>
      <c r="K9" s="481" t="s">
        <v>988</v>
      </c>
    </row>
    <row r="10" spans="1:11" x14ac:dyDescent="0.25">
      <c r="A10" s="489">
        <v>8</v>
      </c>
      <c r="B10" s="136" t="s">
        <v>854</v>
      </c>
      <c r="C10" s="136"/>
      <c r="D10" s="481" t="s">
        <v>988</v>
      </c>
      <c r="H10" s="489">
        <v>8</v>
      </c>
      <c r="I10" s="136" t="s">
        <v>1044</v>
      </c>
      <c r="J10" s="136"/>
      <c r="K10" s="481" t="s">
        <v>988</v>
      </c>
    </row>
    <row r="11" spans="1:11" x14ac:dyDescent="0.25">
      <c r="A11" s="489">
        <v>9</v>
      </c>
      <c r="B11" s="136" t="s">
        <v>991</v>
      </c>
      <c r="C11" s="136"/>
      <c r="D11" s="481" t="s">
        <v>988</v>
      </c>
      <c r="H11" s="489">
        <v>9</v>
      </c>
      <c r="I11" s="136" t="s">
        <v>1042</v>
      </c>
      <c r="J11" s="136"/>
      <c r="K11" s="481" t="s">
        <v>988</v>
      </c>
    </row>
    <row r="12" spans="1:11" x14ac:dyDescent="0.25">
      <c r="A12" s="489">
        <v>10</v>
      </c>
      <c r="B12" s="136" t="s">
        <v>695</v>
      </c>
      <c r="C12" s="136"/>
      <c r="D12" s="481" t="s">
        <v>988</v>
      </c>
      <c r="H12" s="489">
        <v>10</v>
      </c>
      <c r="I12" s="136" t="s">
        <v>895</v>
      </c>
      <c r="J12" s="136"/>
      <c r="K12" s="481" t="s">
        <v>988</v>
      </c>
    </row>
    <row r="13" spans="1:11" x14ac:dyDescent="0.25">
      <c r="A13" s="489">
        <v>11</v>
      </c>
      <c r="B13" s="136" t="s">
        <v>696</v>
      </c>
      <c r="C13" s="136"/>
      <c r="D13" s="481" t="s">
        <v>988</v>
      </c>
      <c r="H13" s="489"/>
      <c r="I13" s="136"/>
      <c r="J13" s="136"/>
      <c r="K13" s="481"/>
    </row>
    <row r="14" spans="1:11" x14ac:dyDescent="0.25">
      <c r="A14" s="489">
        <v>12</v>
      </c>
      <c r="B14" s="136" t="s">
        <v>477</v>
      </c>
      <c r="C14" s="136"/>
      <c r="D14" s="481" t="s">
        <v>988</v>
      </c>
      <c r="H14" s="489"/>
      <c r="I14" s="136"/>
      <c r="J14" s="136"/>
      <c r="K14" s="481"/>
    </row>
    <row r="15" spans="1:11" x14ac:dyDescent="0.25">
      <c r="A15" s="489">
        <v>13</v>
      </c>
      <c r="B15" s="136" t="s">
        <v>999</v>
      </c>
      <c r="C15" s="136"/>
      <c r="D15" s="481" t="s">
        <v>988</v>
      </c>
      <c r="H15" s="489"/>
      <c r="I15" s="136"/>
      <c r="J15" s="136"/>
      <c r="K15" s="481"/>
    </row>
    <row r="16" spans="1:11" x14ac:dyDescent="0.25">
      <c r="A16" s="489">
        <v>14</v>
      </c>
      <c r="B16" s="167" t="s">
        <v>484</v>
      </c>
      <c r="C16" s="136"/>
      <c r="D16" s="488" t="s">
        <v>988</v>
      </c>
      <c r="H16" s="489"/>
      <c r="I16" s="167"/>
      <c r="J16" s="136"/>
      <c r="K16" s="488"/>
    </row>
    <row r="17" spans="1:11" x14ac:dyDescent="0.25">
      <c r="A17" s="489">
        <v>15</v>
      </c>
      <c r="B17" s="136" t="s">
        <v>1002</v>
      </c>
      <c r="C17" s="136"/>
      <c r="D17" s="481" t="s">
        <v>988</v>
      </c>
      <c r="H17" s="489"/>
      <c r="I17" s="136"/>
      <c r="J17" s="136"/>
      <c r="K17" s="481"/>
    </row>
    <row r="18" spans="1:11" x14ac:dyDescent="0.25">
      <c r="A18" s="489">
        <v>16</v>
      </c>
      <c r="B18" s="136" t="s">
        <v>497</v>
      </c>
      <c r="C18" s="136"/>
      <c r="D18" s="481" t="s">
        <v>988</v>
      </c>
      <c r="H18" s="489"/>
      <c r="I18" s="136"/>
      <c r="J18" s="136"/>
      <c r="K18" s="481"/>
    </row>
    <row r="19" spans="1:11" x14ac:dyDescent="0.25">
      <c r="A19" s="489">
        <v>17</v>
      </c>
      <c r="B19" s="136" t="s">
        <v>500</v>
      </c>
      <c r="C19" s="136"/>
      <c r="D19" s="481" t="s">
        <v>988</v>
      </c>
      <c r="H19" s="489"/>
      <c r="I19" s="136"/>
      <c r="J19" s="136"/>
      <c r="K19" s="481"/>
    </row>
    <row r="20" spans="1:11" x14ac:dyDescent="0.25">
      <c r="A20" s="489">
        <v>18</v>
      </c>
      <c r="B20" s="136" t="s">
        <v>501</v>
      </c>
      <c r="C20" s="136"/>
      <c r="D20" s="481" t="s">
        <v>988</v>
      </c>
      <c r="H20" s="489"/>
      <c r="I20" s="136"/>
      <c r="J20" s="136"/>
      <c r="K20" s="481"/>
    </row>
    <row r="21" spans="1:11" x14ac:dyDescent="0.25">
      <c r="A21" s="489">
        <v>19</v>
      </c>
      <c r="B21" s="136" t="s">
        <v>584</v>
      </c>
      <c r="C21" s="136"/>
      <c r="D21" s="447"/>
      <c r="H21" s="489"/>
      <c r="I21" s="136"/>
      <c r="J21" s="136"/>
      <c r="K21" s="136"/>
    </row>
    <row r="22" spans="1:11" x14ac:dyDescent="0.25">
      <c r="A22" s="489">
        <v>20</v>
      </c>
      <c r="B22" s="136" t="s">
        <v>1003</v>
      </c>
      <c r="D22" s="481" t="s">
        <v>988</v>
      </c>
      <c r="H22" s="489"/>
      <c r="I22" s="136"/>
      <c r="K22" s="481"/>
    </row>
    <row r="23" spans="1:11" x14ac:dyDescent="0.25">
      <c r="A23" s="489">
        <v>21</v>
      </c>
      <c r="B23" s="136" t="s">
        <v>1005</v>
      </c>
      <c r="D23" s="481" t="s">
        <v>988</v>
      </c>
      <c r="H23" s="489"/>
      <c r="I23" s="136"/>
      <c r="K23" s="481"/>
    </row>
    <row r="24" spans="1:11" x14ac:dyDescent="0.25">
      <c r="A24" s="489">
        <v>22</v>
      </c>
      <c r="B24" s="136" t="s">
        <v>833</v>
      </c>
      <c r="D24" s="481" t="s">
        <v>988</v>
      </c>
      <c r="H24" s="489"/>
      <c r="I24" s="136"/>
      <c r="K24" s="481"/>
    </row>
    <row r="25" spans="1:11" x14ac:dyDescent="0.25">
      <c r="A25" s="489">
        <v>23</v>
      </c>
      <c r="B25" s="136" t="s">
        <v>834</v>
      </c>
      <c r="D25" s="481" t="s">
        <v>988</v>
      </c>
      <c r="H25" s="489"/>
      <c r="I25" s="136"/>
      <c r="K25" s="481"/>
    </row>
    <row r="26" spans="1:11" x14ac:dyDescent="0.25">
      <c r="A26" s="489">
        <v>24</v>
      </c>
      <c r="B26" s="136" t="s">
        <v>1007</v>
      </c>
      <c r="D26" s="481" t="s">
        <v>988</v>
      </c>
      <c r="H26" s="489"/>
      <c r="I26" s="136"/>
      <c r="K26" s="481"/>
    </row>
    <row r="27" spans="1:11" x14ac:dyDescent="0.25">
      <c r="A27" s="489">
        <v>25</v>
      </c>
      <c r="B27" s="136" t="s">
        <v>526</v>
      </c>
      <c r="D27" s="481" t="s">
        <v>988</v>
      </c>
      <c r="H27" s="489"/>
      <c r="I27" s="136"/>
      <c r="K27" s="481"/>
    </row>
    <row r="28" spans="1:11" x14ac:dyDescent="0.25">
      <c r="A28" s="489">
        <v>26</v>
      </c>
      <c r="B28" s="136" t="s">
        <v>727</v>
      </c>
      <c r="D28" s="481" t="s">
        <v>988</v>
      </c>
      <c r="H28" s="489"/>
      <c r="I28" s="136"/>
      <c r="K28" s="481"/>
    </row>
    <row r="29" spans="1:11" x14ac:dyDescent="0.25">
      <c r="A29" s="489">
        <v>27</v>
      </c>
      <c r="B29" s="136" t="s">
        <v>835</v>
      </c>
      <c r="D29" s="481" t="s">
        <v>988</v>
      </c>
      <c r="H29" s="489"/>
      <c r="I29" s="136"/>
      <c r="K29" s="481"/>
    </row>
    <row r="30" spans="1:11" x14ac:dyDescent="0.25">
      <c r="A30" s="489">
        <v>28</v>
      </c>
      <c r="B30" s="136" t="s">
        <v>1014</v>
      </c>
      <c r="D30" s="481" t="s">
        <v>988</v>
      </c>
      <c r="H30" s="489"/>
      <c r="I30" s="136"/>
      <c r="K30" s="481"/>
    </row>
    <row r="31" spans="1:11" x14ac:dyDescent="0.25">
      <c r="A31" s="489">
        <v>29</v>
      </c>
      <c r="B31" s="136" t="s">
        <v>1016</v>
      </c>
      <c r="D31" s="481" t="s">
        <v>988</v>
      </c>
      <c r="H31" s="489"/>
      <c r="I31" s="136"/>
      <c r="K31" s="481"/>
    </row>
    <row r="32" spans="1:11" x14ac:dyDescent="0.25">
      <c r="A32" s="489">
        <v>30</v>
      </c>
      <c r="B32" s="136" t="s">
        <v>557</v>
      </c>
      <c r="D32" s="481" t="s">
        <v>988</v>
      </c>
      <c r="H32" s="489"/>
      <c r="I32" s="136"/>
      <c r="K32" s="481"/>
    </row>
    <row r="33" spans="1:11" x14ac:dyDescent="0.25">
      <c r="A33" s="489">
        <v>31</v>
      </c>
      <c r="B33" s="136" t="s">
        <v>1018</v>
      </c>
      <c r="D33" s="481" t="s">
        <v>988</v>
      </c>
      <c r="H33" s="489"/>
      <c r="I33" s="136"/>
      <c r="K33" s="481"/>
    </row>
    <row r="34" spans="1:11" x14ac:dyDescent="0.25">
      <c r="A34" s="489">
        <v>32</v>
      </c>
      <c r="B34" s="136" t="s">
        <v>1023</v>
      </c>
      <c r="D34" s="481" t="s">
        <v>988</v>
      </c>
      <c r="H34" s="489"/>
      <c r="I34" s="136"/>
      <c r="K34" s="481"/>
    </row>
    <row r="35" spans="1:11" x14ac:dyDescent="0.25">
      <c r="A35" s="489">
        <v>33</v>
      </c>
      <c r="B35" s="136" t="s">
        <v>569</v>
      </c>
      <c r="D35" s="481" t="s">
        <v>988</v>
      </c>
      <c r="H35" s="489"/>
    </row>
    <row r="36" spans="1:11" x14ac:dyDescent="0.25">
      <c r="A36" s="489"/>
    </row>
    <row r="37" spans="1:11" x14ac:dyDescent="0.25">
      <c r="A37" s="489"/>
    </row>
    <row r="38" spans="1:11" x14ac:dyDescent="0.25">
      <c r="A38" s="489"/>
    </row>
    <row r="39" spans="1:11" x14ac:dyDescent="0.25">
      <c r="A39" s="489"/>
    </row>
    <row r="40" spans="1:11" x14ac:dyDescent="0.25">
      <c r="A40" s="489"/>
    </row>
  </sheetData>
  <hyperlinks>
    <hyperlink ref="D3" location="'TM 2 cot SL'!A40" display="A40"/>
    <hyperlink ref="D4" location="'TM 4 cot SL'!A10" display="Link"/>
    <hyperlink ref="D5" location="'TM 4 cot SL'!A70" display="A120"/>
    <hyperlink ref="D7" location="'TM 2 cot SL'!A40" display="Link"/>
    <hyperlink ref="D9" location="'TM 2 cot SL'!A140" display="A250"/>
    <hyperlink ref="D10" location="'TM 2 cot SL'!A190" display="Link"/>
    <hyperlink ref="D13" location="'TM 2 cot SL'!A270" display="A450"/>
    <hyperlink ref="D8" location="'TM 2 cot SL'!A90" display="Link"/>
    <hyperlink ref="D11" location="'TM 2 cot SL'!A220" display="Link"/>
    <hyperlink ref="D12" location="'TM 4 cot SL'!A180" display="Link"/>
    <hyperlink ref="D14" location="'TM 4 cot SL'!A230" display="Link"/>
    <hyperlink ref="D6" location="'TM 4 cot SL'!A120" display="Link"/>
    <hyperlink ref="D15" location="'TM 2 cot SL'!A310" display="Link"/>
    <hyperlink ref="D16" location="'TM 4 cot SL'!A270" display="Link"/>
    <hyperlink ref="D17" location="'TM 2 cot SL'!A360" display="Link"/>
    <hyperlink ref="D18" location="'TM TSCD'!A1" display="Link"/>
    <hyperlink ref="D19" location="'TM TSCD'!A40" display="Link"/>
    <hyperlink ref="D20" location="'TM TSCD'!A80" display="Link"/>
    <hyperlink ref="D22" location="'TM 4 cot SL'!A300" display="Link"/>
    <hyperlink ref="D23" location="'TM 2 cot SL'!A410" display="Link"/>
    <hyperlink ref="D24" location="'TM 2 cot SL'!A450" display="Link"/>
    <hyperlink ref="D26" location="'TM 4 cot SL'!A330" display="Link"/>
    <hyperlink ref="D27" location="'TM 2 cot SL'!A550" display="Link"/>
    <hyperlink ref="D25" location="'TM 2 cot SL'!A500" display="Link"/>
    <hyperlink ref="D28" location="'TM 2 cot SL'!A580" display="Link"/>
    <hyperlink ref="D30" location="'TM 4 cot SL'!A360" display="Link"/>
    <hyperlink ref="D31" location="'TM 2 cot SL'!A690" display="Link"/>
    <hyperlink ref="D32" location="'TM Von'!A1" display="Link"/>
    <hyperlink ref="D33" location="'TM 2 cot SL'!A740" display="Link"/>
    <hyperlink ref="D34" location="'TM 2 cot SL'!A770" display="Link"/>
    <hyperlink ref="D35" location="'TM 2 cot SL'!A800" display="Link"/>
    <hyperlink ref="K3" location="'TM 2 cot SL'!A840" display="Link"/>
    <hyperlink ref="K5" location="'TM 2 cot SL'!A940" display="Link"/>
    <hyperlink ref="K7" location="'TM 2 cot SL'!A1020" display="Link"/>
    <hyperlink ref="K9" location="'TM 2 cot SL'!A1080" display="Link"/>
    <hyperlink ref="K10" location="'TM 2 cot SL'!A1130" display="Link"/>
    <hyperlink ref="K8" location="'TM 2 cot SL'!A1050" display="Link"/>
    <hyperlink ref="K11" location="'TM 2 cot SL'!A220" display="Link"/>
    <hyperlink ref="K12" location="'TM 2 cot SL'!A1220" display="Link"/>
    <hyperlink ref="K6" location="'TM 2 cot SL'!A980" display="Link"/>
    <hyperlink ref="D29" location="'TM 2 cot SL'!A630" display="Link"/>
    <hyperlink ref="K4" location="'TM 2 cot SL'!A890" display="Link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M1233"/>
  <sheetViews>
    <sheetView showGridLines="0" topLeftCell="A984" zoomScaleNormal="100" workbookViewId="0">
      <selection activeCell="C822" sqref="C822"/>
    </sheetView>
  </sheetViews>
  <sheetFormatPr defaultRowHeight="13.5" customHeight="1" x14ac:dyDescent="0.2"/>
  <cols>
    <col min="1" max="1" width="45.85546875" style="136" customWidth="1"/>
    <col min="2" max="2" width="1.7109375" style="136" customWidth="1"/>
    <col min="3" max="3" width="17.7109375" style="136" customWidth="1"/>
    <col min="4" max="4" width="1.7109375" style="135" customWidth="1"/>
    <col min="5" max="5" width="17.7109375" style="136" customWidth="1"/>
    <col min="6" max="6" width="0.85546875" style="136" customWidth="1"/>
    <col min="7" max="7" width="17.7109375" style="194" customWidth="1"/>
    <col min="8" max="8" width="1.7109375" style="194" customWidth="1"/>
    <col min="9" max="9" width="6.7109375" style="194" customWidth="1"/>
    <col min="10" max="10" width="15.42578125" style="136" customWidth="1"/>
    <col min="11" max="11" width="16.85546875" style="194" bestFit="1" customWidth="1"/>
    <col min="12" max="12" width="9.140625" style="136"/>
    <col min="13" max="13" width="15.42578125" style="136" customWidth="1"/>
    <col min="14" max="254" width="9.140625" style="136"/>
    <col min="255" max="255" width="45.85546875" style="136" customWidth="1"/>
    <col min="256" max="256" width="1.7109375" style="136" customWidth="1"/>
    <col min="257" max="257" width="17.7109375" style="136" customWidth="1"/>
    <col min="258" max="258" width="1.7109375" style="136" customWidth="1"/>
    <col min="259" max="259" width="17.7109375" style="136" customWidth="1"/>
    <col min="260" max="260" width="0.85546875" style="136" customWidth="1"/>
    <col min="261" max="261" width="17.7109375" style="136" customWidth="1"/>
    <col min="262" max="262" width="1.7109375" style="136" customWidth="1"/>
    <col min="263" max="265" width="17.7109375" style="136" customWidth="1"/>
    <col min="266" max="267" width="15.28515625" style="136" bestFit="1" customWidth="1"/>
    <col min="268" max="510" width="9.140625" style="136"/>
    <col min="511" max="511" width="45.85546875" style="136" customWidth="1"/>
    <col min="512" max="512" width="1.7109375" style="136" customWidth="1"/>
    <col min="513" max="513" width="17.7109375" style="136" customWidth="1"/>
    <col min="514" max="514" width="1.7109375" style="136" customWidth="1"/>
    <col min="515" max="515" width="17.7109375" style="136" customWidth="1"/>
    <col min="516" max="516" width="0.85546875" style="136" customWidth="1"/>
    <col min="517" max="517" width="17.7109375" style="136" customWidth="1"/>
    <col min="518" max="518" width="1.7109375" style="136" customWidth="1"/>
    <col min="519" max="521" width="17.7109375" style="136" customWidth="1"/>
    <col min="522" max="523" width="15.28515625" style="136" bestFit="1" customWidth="1"/>
    <col min="524" max="766" width="9.140625" style="136"/>
    <col min="767" max="767" width="45.85546875" style="136" customWidth="1"/>
    <col min="768" max="768" width="1.7109375" style="136" customWidth="1"/>
    <col min="769" max="769" width="17.7109375" style="136" customWidth="1"/>
    <col min="770" max="770" width="1.7109375" style="136" customWidth="1"/>
    <col min="771" max="771" width="17.7109375" style="136" customWidth="1"/>
    <col min="772" max="772" width="0.85546875" style="136" customWidth="1"/>
    <col min="773" max="773" width="17.7109375" style="136" customWidth="1"/>
    <col min="774" max="774" width="1.7109375" style="136" customWidth="1"/>
    <col min="775" max="777" width="17.7109375" style="136" customWidth="1"/>
    <col min="778" max="779" width="15.28515625" style="136" bestFit="1" customWidth="1"/>
    <col min="780" max="1022" width="9.140625" style="136"/>
    <col min="1023" max="1023" width="45.85546875" style="136" customWidth="1"/>
    <col min="1024" max="1024" width="1.7109375" style="136" customWidth="1"/>
    <col min="1025" max="1025" width="17.7109375" style="136" customWidth="1"/>
    <col min="1026" max="1026" width="1.7109375" style="136" customWidth="1"/>
    <col min="1027" max="1027" width="17.7109375" style="136" customWidth="1"/>
    <col min="1028" max="1028" width="0.85546875" style="136" customWidth="1"/>
    <col min="1029" max="1029" width="17.7109375" style="136" customWidth="1"/>
    <col min="1030" max="1030" width="1.7109375" style="136" customWidth="1"/>
    <col min="1031" max="1033" width="17.7109375" style="136" customWidth="1"/>
    <col min="1034" max="1035" width="15.28515625" style="136" bestFit="1" customWidth="1"/>
    <col min="1036" max="1278" width="9.140625" style="136"/>
    <col min="1279" max="1279" width="45.85546875" style="136" customWidth="1"/>
    <col min="1280" max="1280" width="1.7109375" style="136" customWidth="1"/>
    <col min="1281" max="1281" width="17.7109375" style="136" customWidth="1"/>
    <col min="1282" max="1282" width="1.7109375" style="136" customWidth="1"/>
    <col min="1283" max="1283" width="17.7109375" style="136" customWidth="1"/>
    <col min="1284" max="1284" width="0.85546875" style="136" customWidth="1"/>
    <col min="1285" max="1285" width="17.7109375" style="136" customWidth="1"/>
    <col min="1286" max="1286" width="1.7109375" style="136" customWidth="1"/>
    <col min="1287" max="1289" width="17.7109375" style="136" customWidth="1"/>
    <col min="1290" max="1291" width="15.28515625" style="136" bestFit="1" customWidth="1"/>
    <col min="1292" max="1534" width="9.140625" style="136"/>
    <col min="1535" max="1535" width="45.85546875" style="136" customWidth="1"/>
    <col min="1536" max="1536" width="1.7109375" style="136" customWidth="1"/>
    <col min="1537" max="1537" width="17.7109375" style="136" customWidth="1"/>
    <col min="1538" max="1538" width="1.7109375" style="136" customWidth="1"/>
    <col min="1539" max="1539" width="17.7109375" style="136" customWidth="1"/>
    <col min="1540" max="1540" width="0.85546875" style="136" customWidth="1"/>
    <col min="1541" max="1541" width="17.7109375" style="136" customWidth="1"/>
    <col min="1542" max="1542" width="1.7109375" style="136" customWidth="1"/>
    <col min="1543" max="1545" width="17.7109375" style="136" customWidth="1"/>
    <col min="1546" max="1547" width="15.28515625" style="136" bestFit="1" customWidth="1"/>
    <col min="1548" max="1790" width="9.140625" style="136"/>
    <col min="1791" max="1791" width="45.85546875" style="136" customWidth="1"/>
    <col min="1792" max="1792" width="1.7109375" style="136" customWidth="1"/>
    <col min="1793" max="1793" width="17.7109375" style="136" customWidth="1"/>
    <col min="1794" max="1794" width="1.7109375" style="136" customWidth="1"/>
    <col min="1795" max="1795" width="17.7109375" style="136" customWidth="1"/>
    <col min="1796" max="1796" width="0.85546875" style="136" customWidth="1"/>
    <col min="1797" max="1797" width="17.7109375" style="136" customWidth="1"/>
    <col min="1798" max="1798" width="1.7109375" style="136" customWidth="1"/>
    <col min="1799" max="1801" width="17.7109375" style="136" customWidth="1"/>
    <col min="1802" max="1803" width="15.28515625" style="136" bestFit="1" customWidth="1"/>
    <col min="1804" max="2046" width="9.140625" style="136"/>
    <col min="2047" max="2047" width="45.85546875" style="136" customWidth="1"/>
    <col min="2048" max="2048" width="1.7109375" style="136" customWidth="1"/>
    <col min="2049" max="2049" width="17.7109375" style="136" customWidth="1"/>
    <col min="2050" max="2050" width="1.7109375" style="136" customWidth="1"/>
    <col min="2051" max="2051" width="17.7109375" style="136" customWidth="1"/>
    <col min="2052" max="2052" width="0.85546875" style="136" customWidth="1"/>
    <col min="2053" max="2053" width="17.7109375" style="136" customWidth="1"/>
    <col min="2054" max="2054" width="1.7109375" style="136" customWidth="1"/>
    <col min="2055" max="2057" width="17.7109375" style="136" customWidth="1"/>
    <col min="2058" max="2059" width="15.28515625" style="136" bestFit="1" customWidth="1"/>
    <col min="2060" max="2302" width="9.140625" style="136"/>
    <col min="2303" max="2303" width="45.85546875" style="136" customWidth="1"/>
    <col min="2304" max="2304" width="1.7109375" style="136" customWidth="1"/>
    <col min="2305" max="2305" width="17.7109375" style="136" customWidth="1"/>
    <col min="2306" max="2306" width="1.7109375" style="136" customWidth="1"/>
    <col min="2307" max="2307" width="17.7109375" style="136" customWidth="1"/>
    <col min="2308" max="2308" width="0.85546875" style="136" customWidth="1"/>
    <col min="2309" max="2309" width="17.7109375" style="136" customWidth="1"/>
    <col min="2310" max="2310" width="1.7109375" style="136" customWidth="1"/>
    <col min="2311" max="2313" width="17.7109375" style="136" customWidth="1"/>
    <col min="2314" max="2315" width="15.28515625" style="136" bestFit="1" customWidth="1"/>
    <col min="2316" max="2558" width="9.140625" style="136"/>
    <col min="2559" max="2559" width="45.85546875" style="136" customWidth="1"/>
    <col min="2560" max="2560" width="1.7109375" style="136" customWidth="1"/>
    <col min="2561" max="2561" width="17.7109375" style="136" customWidth="1"/>
    <col min="2562" max="2562" width="1.7109375" style="136" customWidth="1"/>
    <col min="2563" max="2563" width="17.7109375" style="136" customWidth="1"/>
    <col min="2564" max="2564" width="0.85546875" style="136" customWidth="1"/>
    <col min="2565" max="2565" width="17.7109375" style="136" customWidth="1"/>
    <col min="2566" max="2566" width="1.7109375" style="136" customWidth="1"/>
    <col min="2567" max="2569" width="17.7109375" style="136" customWidth="1"/>
    <col min="2570" max="2571" width="15.28515625" style="136" bestFit="1" customWidth="1"/>
    <col min="2572" max="2814" width="9.140625" style="136"/>
    <col min="2815" max="2815" width="45.85546875" style="136" customWidth="1"/>
    <col min="2816" max="2816" width="1.7109375" style="136" customWidth="1"/>
    <col min="2817" max="2817" width="17.7109375" style="136" customWidth="1"/>
    <col min="2818" max="2818" width="1.7109375" style="136" customWidth="1"/>
    <col min="2819" max="2819" width="17.7109375" style="136" customWidth="1"/>
    <col min="2820" max="2820" width="0.85546875" style="136" customWidth="1"/>
    <col min="2821" max="2821" width="17.7109375" style="136" customWidth="1"/>
    <col min="2822" max="2822" width="1.7109375" style="136" customWidth="1"/>
    <col min="2823" max="2825" width="17.7109375" style="136" customWidth="1"/>
    <col min="2826" max="2827" width="15.28515625" style="136" bestFit="1" customWidth="1"/>
    <col min="2828" max="3070" width="9.140625" style="136"/>
    <col min="3071" max="3071" width="45.85546875" style="136" customWidth="1"/>
    <col min="3072" max="3072" width="1.7109375" style="136" customWidth="1"/>
    <col min="3073" max="3073" width="17.7109375" style="136" customWidth="1"/>
    <col min="3074" max="3074" width="1.7109375" style="136" customWidth="1"/>
    <col min="3075" max="3075" width="17.7109375" style="136" customWidth="1"/>
    <col min="3076" max="3076" width="0.85546875" style="136" customWidth="1"/>
    <col min="3077" max="3077" width="17.7109375" style="136" customWidth="1"/>
    <col min="3078" max="3078" width="1.7109375" style="136" customWidth="1"/>
    <col min="3079" max="3081" width="17.7109375" style="136" customWidth="1"/>
    <col min="3082" max="3083" width="15.28515625" style="136" bestFit="1" customWidth="1"/>
    <col min="3084" max="3326" width="9.140625" style="136"/>
    <col min="3327" max="3327" width="45.85546875" style="136" customWidth="1"/>
    <col min="3328" max="3328" width="1.7109375" style="136" customWidth="1"/>
    <col min="3329" max="3329" width="17.7109375" style="136" customWidth="1"/>
    <col min="3330" max="3330" width="1.7109375" style="136" customWidth="1"/>
    <col min="3331" max="3331" width="17.7109375" style="136" customWidth="1"/>
    <col min="3332" max="3332" width="0.85546875" style="136" customWidth="1"/>
    <col min="3333" max="3333" width="17.7109375" style="136" customWidth="1"/>
    <col min="3334" max="3334" width="1.7109375" style="136" customWidth="1"/>
    <col min="3335" max="3337" width="17.7109375" style="136" customWidth="1"/>
    <col min="3338" max="3339" width="15.28515625" style="136" bestFit="1" customWidth="1"/>
    <col min="3340" max="3582" width="9.140625" style="136"/>
    <col min="3583" max="3583" width="45.85546875" style="136" customWidth="1"/>
    <col min="3584" max="3584" width="1.7109375" style="136" customWidth="1"/>
    <col min="3585" max="3585" width="17.7109375" style="136" customWidth="1"/>
    <col min="3586" max="3586" width="1.7109375" style="136" customWidth="1"/>
    <col min="3587" max="3587" width="17.7109375" style="136" customWidth="1"/>
    <col min="3588" max="3588" width="0.85546875" style="136" customWidth="1"/>
    <col min="3589" max="3589" width="17.7109375" style="136" customWidth="1"/>
    <col min="3590" max="3590" width="1.7109375" style="136" customWidth="1"/>
    <col min="3591" max="3593" width="17.7109375" style="136" customWidth="1"/>
    <col min="3594" max="3595" width="15.28515625" style="136" bestFit="1" customWidth="1"/>
    <col min="3596" max="3838" width="9.140625" style="136"/>
    <col min="3839" max="3839" width="45.85546875" style="136" customWidth="1"/>
    <col min="3840" max="3840" width="1.7109375" style="136" customWidth="1"/>
    <col min="3841" max="3841" width="17.7109375" style="136" customWidth="1"/>
    <col min="3842" max="3842" width="1.7109375" style="136" customWidth="1"/>
    <col min="3843" max="3843" width="17.7109375" style="136" customWidth="1"/>
    <col min="3844" max="3844" width="0.85546875" style="136" customWidth="1"/>
    <col min="3845" max="3845" width="17.7109375" style="136" customWidth="1"/>
    <col min="3846" max="3846" width="1.7109375" style="136" customWidth="1"/>
    <col min="3847" max="3849" width="17.7109375" style="136" customWidth="1"/>
    <col min="3850" max="3851" width="15.28515625" style="136" bestFit="1" customWidth="1"/>
    <col min="3852" max="4094" width="9.140625" style="136"/>
    <col min="4095" max="4095" width="45.85546875" style="136" customWidth="1"/>
    <col min="4096" max="4096" width="1.7109375" style="136" customWidth="1"/>
    <col min="4097" max="4097" width="17.7109375" style="136" customWidth="1"/>
    <col min="4098" max="4098" width="1.7109375" style="136" customWidth="1"/>
    <col min="4099" max="4099" width="17.7109375" style="136" customWidth="1"/>
    <col min="4100" max="4100" width="0.85546875" style="136" customWidth="1"/>
    <col min="4101" max="4101" width="17.7109375" style="136" customWidth="1"/>
    <col min="4102" max="4102" width="1.7109375" style="136" customWidth="1"/>
    <col min="4103" max="4105" width="17.7109375" style="136" customWidth="1"/>
    <col min="4106" max="4107" width="15.28515625" style="136" bestFit="1" customWidth="1"/>
    <col min="4108" max="4350" width="9.140625" style="136"/>
    <col min="4351" max="4351" width="45.85546875" style="136" customWidth="1"/>
    <col min="4352" max="4352" width="1.7109375" style="136" customWidth="1"/>
    <col min="4353" max="4353" width="17.7109375" style="136" customWidth="1"/>
    <col min="4354" max="4354" width="1.7109375" style="136" customWidth="1"/>
    <col min="4355" max="4355" width="17.7109375" style="136" customWidth="1"/>
    <col min="4356" max="4356" width="0.85546875" style="136" customWidth="1"/>
    <col min="4357" max="4357" width="17.7109375" style="136" customWidth="1"/>
    <col min="4358" max="4358" width="1.7109375" style="136" customWidth="1"/>
    <col min="4359" max="4361" width="17.7109375" style="136" customWidth="1"/>
    <col min="4362" max="4363" width="15.28515625" style="136" bestFit="1" customWidth="1"/>
    <col min="4364" max="4606" width="9.140625" style="136"/>
    <col min="4607" max="4607" width="45.85546875" style="136" customWidth="1"/>
    <col min="4608" max="4608" width="1.7109375" style="136" customWidth="1"/>
    <col min="4609" max="4609" width="17.7109375" style="136" customWidth="1"/>
    <col min="4610" max="4610" width="1.7109375" style="136" customWidth="1"/>
    <col min="4611" max="4611" width="17.7109375" style="136" customWidth="1"/>
    <col min="4612" max="4612" width="0.85546875" style="136" customWidth="1"/>
    <col min="4613" max="4613" width="17.7109375" style="136" customWidth="1"/>
    <col min="4614" max="4614" width="1.7109375" style="136" customWidth="1"/>
    <col min="4615" max="4617" width="17.7109375" style="136" customWidth="1"/>
    <col min="4618" max="4619" width="15.28515625" style="136" bestFit="1" customWidth="1"/>
    <col min="4620" max="4862" width="9.140625" style="136"/>
    <col min="4863" max="4863" width="45.85546875" style="136" customWidth="1"/>
    <col min="4864" max="4864" width="1.7109375" style="136" customWidth="1"/>
    <col min="4865" max="4865" width="17.7109375" style="136" customWidth="1"/>
    <col min="4866" max="4866" width="1.7109375" style="136" customWidth="1"/>
    <col min="4867" max="4867" width="17.7109375" style="136" customWidth="1"/>
    <col min="4868" max="4868" width="0.85546875" style="136" customWidth="1"/>
    <col min="4869" max="4869" width="17.7109375" style="136" customWidth="1"/>
    <col min="4870" max="4870" width="1.7109375" style="136" customWidth="1"/>
    <col min="4871" max="4873" width="17.7109375" style="136" customWidth="1"/>
    <col min="4874" max="4875" width="15.28515625" style="136" bestFit="1" customWidth="1"/>
    <col min="4876" max="5118" width="9.140625" style="136"/>
    <col min="5119" max="5119" width="45.85546875" style="136" customWidth="1"/>
    <col min="5120" max="5120" width="1.7109375" style="136" customWidth="1"/>
    <col min="5121" max="5121" width="17.7109375" style="136" customWidth="1"/>
    <col min="5122" max="5122" width="1.7109375" style="136" customWidth="1"/>
    <col min="5123" max="5123" width="17.7109375" style="136" customWidth="1"/>
    <col min="5124" max="5124" width="0.85546875" style="136" customWidth="1"/>
    <col min="5125" max="5125" width="17.7109375" style="136" customWidth="1"/>
    <col min="5126" max="5126" width="1.7109375" style="136" customWidth="1"/>
    <col min="5127" max="5129" width="17.7109375" style="136" customWidth="1"/>
    <col min="5130" max="5131" width="15.28515625" style="136" bestFit="1" customWidth="1"/>
    <col min="5132" max="5374" width="9.140625" style="136"/>
    <col min="5375" max="5375" width="45.85546875" style="136" customWidth="1"/>
    <col min="5376" max="5376" width="1.7109375" style="136" customWidth="1"/>
    <col min="5377" max="5377" width="17.7109375" style="136" customWidth="1"/>
    <col min="5378" max="5378" width="1.7109375" style="136" customWidth="1"/>
    <col min="5379" max="5379" width="17.7109375" style="136" customWidth="1"/>
    <col min="5380" max="5380" width="0.85546875" style="136" customWidth="1"/>
    <col min="5381" max="5381" width="17.7109375" style="136" customWidth="1"/>
    <col min="5382" max="5382" width="1.7109375" style="136" customWidth="1"/>
    <col min="5383" max="5385" width="17.7109375" style="136" customWidth="1"/>
    <col min="5386" max="5387" width="15.28515625" style="136" bestFit="1" customWidth="1"/>
    <col min="5388" max="5630" width="9.140625" style="136"/>
    <col min="5631" max="5631" width="45.85546875" style="136" customWidth="1"/>
    <col min="5632" max="5632" width="1.7109375" style="136" customWidth="1"/>
    <col min="5633" max="5633" width="17.7109375" style="136" customWidth="1"/>
    <col min="5634" max="5634" width="1.7109375" style="136" customWidth="1"/>
    <col min="5635" max="5635" width="17.7109375" style="136" customWidth="1"/>
    <col min="5636" max="5636" width="0.85546875" style="136" customWidth="1"/>
    <col min="5637" max="5637" width="17.7109375" style="136" customWidth="1"/>
    <col min="5638" max="5638" width="1.7109375" style="136" customWidth="1"/>
    <col min="5639" max="5641" width="17.7109375" style="136" customWidth="1"/>
    <col min="5642" max="5643" width="15.28515625" style="136" bestFit="1" customWidth="1"/>
    <col min="5644" max="5886" width="9.140625" style="136"/>
    <col min="5887" max="5887" width="45.85546875" style="136" customWidth="1"/>
    <col min="5888" max="5888" width="1.7109375" style="136" customWidth="1"/>
    <col min="5889" max="5889" width="17.7109375" style="136" customWidth="1"/>
    <col min="5890" max="5890" width="1.7109375" style="136" customWidth="1"/>
    <col min="5891" max="5891" width="17.7109375" style="136" customWidth="1"/>
    <col min="5892" max="5892" width="0.85546875" style="136" customWidth="1"/>
    <col min="5893" max="5893" width="17.7109375" style="136" customWidth="1"/>
    <col min="5894" max="5894" width="1.7109375" style="136" customWidth="1"/>
    <col min="5895" max="5897" width="17.7109375" style="136" customWidth="1"/>
    <col min="5898" max="5899" width="15.28515625" style="136" bestFit="1" customWidth="1"/>
    <col min="5900" max="6142" width="9.140625" style="136"/>
    <col min="6143" max="6143" width="45.85546875" style="136" customWidth="1"/>
    <col min="6144" max="6144" width="1.7109375" style="136" customWidth="1"/>
    <col min="6145" max="6145" width="17.7109375" style="136" customWidth="1"/>
    <col min="6146" max="6146" width="1.7109375" style="136" customWidth="1"/>
    <col min="6147" max="6147" width="17.7109375" style="136" customWidth="1"/>
    <col min="6148" max="6148" width="0.85546875" style="136" customWidth="1"/>
    <col min="6149" max="6149" width="17.7109375" style="136" customWidth="1"/>
    <col min="6150" max="6150" width="1.7109375" style="136" customWidth="1"/>
    <col min="6151" max="6153" width="17.7109375" style="136" customWidth="1"/>
    <col min="6154" max="6155" width="15.28515625" style="136" bestFit="1" customWidth="1"/>
    <col min="6156" max="6398" width="9.140625" style="136"/>
    <col min="6399" max="6399" width="45.85546875" style="136" customWidth="1"/>
    <col min="6400" max="6400" width="1.7109375" style="136" customWidth="1"/>
    <col min="6401" max="6401" width="17.7109375" style="136" customWidth="1"/>
    <col min="6402" max="6402" width="1.7109375" style="136" customWidth="1"/>
    <col min="6403" max="6403" width="17.7109375" style="136" customWidth="1"/>
    <col min="6404" max="6404" width="0.85546875" style="136" customWidth="1"/>
    <col min="6405" max="6405" width="17.7109375" style="136" customWidth="1"/>
    <col min="6406" max="6406" width="1.7109375" style="136" customWidth="1"/>
    <col min="6407" max="6409" width="17.7109375" style="136" customWidth="1"/>
    <col min="6410" max="6411" width="15.28515625" style="136" bestFit="1" customWidth="1"/>
    <col min="6412" max="6654" width="9.140625" style="136"/>
    <col min="6655" max="6655" width="45.85546875" style="136" customWidth="1"/>
    <col min="6656" max="6656" width="1.7109375" style="136" customWidth="1"/>
    <col min="6657" max="6657" width="17.7109375" style="136" customWidth="1"/>
    <col min="6658" max="6658" width="1.7109375" style="136" customWidth="1"/>
    <col min="6659" max="6659" width="17.7109375" style="136" customWidth="1"/>
    <col min="6660" max="6660" width="0.85546875" style="136" customWidth="1"/>
    <col min="6661" max="6661" width="17.7109375" style="136" customWidth="1"/>
    <col min="6662" max="6662" width="1.7109375" style="136" customWidth="1"/>
    <col min="6663" max="6665" width="17.7109375" style="136" customWidth="1"/>
    <col min="6666" max="6667" width="15.28515625" style="136" bestFit="1" customWidth="1"/>
    <col min="6668" max="6910" width="9.140625" style="136"/>
    <col min="6911" max="6911" width="45.85546875" style="136" customWidth="1"/>
    <col min="6912" max="6912" width="1.7109375" style="136" customWidth="1"/>
    <col min="6913" max="6913" width="17.7109375" style="136" customWidth="1"/>
    <col min="6914" max="6914" width="1.7109375" style="136" customWidth="1"/>
    <col min="6915" max="6915" width="17.7109375" style="136" customWidth="1"/>
    <col min="6916" max="6916" width="0.85546875" style="136" customWidth="1"/>
    <col min="6917" max="6917" width="17.7109375" style="136" customWidth="1"/>
    <col min="6918" max="6918" width="1.7109375" style="136" customWidth="1"/>
    <col min="6919" max="6921" width="17.7109375" style="136" customWidth="1"/>
    <col min="6922" max="6923" width="15.28515625" style="136" bestFit="1" customWidth="1"/>
    <col min="6924" max="7166" width="9.140625" style="136"/>
    <col min="7167" max="7167" width="45.85546875" style="136" customWidth="1"/>
    <col min="7168" max="7168" width="1.7109375" style="136" customWidth="1"/>
    <col min="7169" max="7169" width="17.7109375" style="136" customWidth="1"/>
    <col min="7170" max="7170" width="1.7109375" style="136" customWidth="1"/>
    <col min="7171" max="7171" width="17.7109375" style="136" customWidth="1"/>
    <col min="7172" max="7172" width="0.85546875" style="136" customWidth="1"/>
    <col min="7173" max="7173" width="17.7109375" style="136" customWidth="1"/>
    <col min="7174" max="7174" width="1.7109375" style="136" customWidth="1"/>
    <col min="7175" max="7177" width="17.7109375" style="136" customWidth="1"/>
    <col min="7178" max="7179" width="15.28515625" style="136" bestFit="1" customWidth="1"/>
    <col min="7180" max="7422" width="9.140625" style="136"/>
    <col min="7423" max="7423" width="45.85546875" style="136" customWidth="1"/>
    <col min="7424" max="7424" width="1.7109375" style="136" customWidth="1"/>
    <col min="7425" max="7425" width="17.7109375" style="136" customWidth="1"/>
    <col min="7426" max="7426" width="1.7109375" style="136" customWidth="1"/>
    <col min="7427" max="7427" width="17.7109375" style="136" customWidth="1"/>
    <col min="7428" max="7428" width="0.85546875" style="136" customWidth="1"/>
    <col min="7429" max="7429" width="17.7109375" style="136" customWidth="1"/>
    <col min="7430" max="7430" width="1.7109375" style="136" customWidth="1"/>
    <col min="7431" max="7433" width="17.7109375" style="136" customWidth="1"/>
    <col min="7434" max="7435" width="15.28515625" style="136" bestFit="1" customWidth="1"/>
    <col min="7436" max="7678" width="9.140625" style="136"/>
    <col min="7679" max="7679" width="45.85546875" style="136" customWidth="1"/>
    <col min="7680" max="7680" width="1.7109375" style="136" customWidth="1"/>
    <col min="7681" max="7681" width="17.7109375" style="136" customWidth="1"/>
    <col min="7682" max="7682" width="1.7109375" style="136" customWidth="1"/>
    <col min="7683" max="7683" width="17.7109375" style="136" customWidth="1"/>
    <col min="7684" max="7684" width="0.85546875" style="136" customWidth="1"/>
    <col min="7685" max="7685" width="17.7109375" style="136" customWidth="1"/>
    <col min="7686" max="7686" width="1.7109375" style="136" customWidth="1"/>
    <col min="7687" max="7689" width="17.7109375" style="136" customWidth="1"/>
    <col min="7690" max="7691" width="15.28515625" style="136" bestFit="1" customWidth="1"/>
    <col min="7692" max="7934" width="9.140625" style="136"/>
    <col min="7935" max="7935" width="45.85546875" style="136" customWidth="1"/>
    <col min="7936" max="7936" width="1.7109375" style="136" customWidth="1"/>
    <col min="7937" max="7937" width="17.7109375" style="136" customWidth="1"/>
    <col min="7938" max="7938" width="1.7109375" style="136" customWidth="1"/>
    <col min="7939" max="7939" width="17.7109375" style="136" customWidth="1"/>
    <col min="7940" max="7940" width="0.85546875" style="136" customWidth="1"/>
    <col min="7941" max="7941" width="17.7109375" style="136" customWidth="1"/>
    <col min="7942" max="7942" width="1.7109375" style="136" customWidth="1"/>
    <col min="7943" max="7945" width="17.7109375" style="136" customWidth="1"/>
    <col min="7946" max="7947" width="15.28515625" style="136" bestFit="1" customWidth="1"/>
    <col min="7948" max="8190" width="9.140625" style="136"/>
    <col min="8191" max="8191" width="45.85546875" style="136" customWidth="1"/>
    <col min="8192" max="8192" width="1.7109375" style="136" customWidth="1"/>
    <col min="8193" max="8193" width="17.7109375" style="136" customWidth="1"/>
    <col min="8194" max="8194" width="1.7109375" style="136" customWidth="1"/>
    <col min="8195" max="8195" width="17.7109375" style="136" customWidth="1"/>
    <col min="8196" max="8196" width="0.85546875" style="136" customWidth="1"/>
    <col min="8197" max="8197" width="17.7109375" style="136" customWidth="1"/>
    <col min="8198" max="8198" width="1.7109375" style="136" customWidth="1"/>
    <col min="8199" max="8201" width="17.7109375" style="136" customWidth="1"/>
    <col min="8202" max="8203" width="15.28515625" style="136" bestFit="1" customWidth="1"/>
    <col min="8204" max="8446" width="9.140625" style="136"/>
    <col min="8447" max="8447" width="45.85546875" style="136" customWidth="1"/>
    <col min="8448" max="8448" width="1.7109375" style="136" customWidth="1"/>
    <col min="8449" max="8449" width="17.7109375" style="136" customWidth="1"/>
    <col min="8450" max="8450" width="1.7109375" style="136" customWidth="1"/>
    <col min="8451" max="8451" width="17.7109375" style="136" customWidth="1"/>
    <col min="8452" max="8452" width="0.85546875" style="136" customWidth="1"/>
    <col min="8453" max="8453" width="17.7109375" style="136" customWidth="1"/>
    <col min="8454" max="8454" width="1.7109375" style="136" customWidth="1"/>
    <col min="8455" max="8457" width="17.7109375" style="136" customWidth="1"/>
    <col min="8458" max="8459" width="15.28515625" style="136" bestFit="1" customWidth="1"/>
    <col min="8460" max="8702" width="9.140625" style="136"/>
    <col min="8703" max="8703" width="45.85546875" style="136" customWidth="1"/>
    <col min="8704" max="8704" width="1.7109375" style="136" customWidth="1"/>
    <col min="8705" max="8705" width="17.7109375" style="136" customWidth="1"/>
    <col min="8706" max="8706" width="1.7109375" style="136" customWidth="1"/>
    <col min="8707" max="8707" width="17.7109375" style="136" customWidth="1"/>
    <col min="8708" max="8708" width="0.85546875" style="136" customWidth="1"/>
    <col min="8709" max="8709" width="17.7109375" style="136" customWidth="1"/>
    <col min="8710" max="8710" width="1.7109375" style="136" customWidth="1"/>
    <col min="8711" max="8713" width="17.7109375" style="136" customWidth="1"/>
    <col min="8714" max="8715" width="15.28515625" style="136" bestFit="1" customWidth="1"/>
    <col min="8716" max="8958" width="9.140625" style="136"/>
    <col min="8959" max="8959" width="45.85546875" style="136" customWidth="1"/>
    <col min="8960" max="8960" width="1.7109375" style="136" customWidth="1"/>
    <col min="8961" max="8961" width="17.7109375" style="136" customWidth="1"/>
    <col min="8962" max="8962" width="1.7109375" style="136" customWidth="1"/>
    <col min="8963" max="8963" width="17.7109375" style="136" customWidth="1"/>
    <col min="8964" max="8964" width="0.85546875" style="136" customWidth="1"/>
    <col min="8965" max="8965" width="17.7109375" style="136" customWidth="1"/>
    <col min="8966" max="8966" width="1.7109375" style="136" customWidth="1"/>
    <col min="8967" max="8969" width="17.7109375" style="136" customWidth="1"/>
    <col min="8970" max="8971" width="15.28515625" style="136" bestFit="1" customWidth="1"/>
    <col min="8972" max="9214" width="9.140625" style="136"/>
    <col min="9215" max="9215" width="45.85546875" style="136" customWidth="1"/>
    <col min="9216" max="9216" width="1.7109375" style="136" customWidth="1"/>
    <col min="9217" max="9217" width="17.7109375" style="136" customWidth="1"/>
    <col min="9218" max="9218" width="1.7109375" style="136" customWidth="1"/>
    <col min="9219" max="9219" width="17.7109375" style="136" customWidth="1"/>
    <col min="9220" max="9220" width="0.85546875" style="136" customWidth="1"/>
    <col min="9221" max="9221" width="17.7109375" style="136" customWidth="1"/>
    <col min="9222" max="9222" width="1.7109375" style="136" customWidth="1"/>
    <col min="9223" max="9225" width="17.7109375" style="136" customWidth="1"/>
    <col min="9226" max="9227" width="15.28515625" style="136" bestFit="1" customWidth="1"/>
    <col min="9228" max="9470" width="9.140625" style="136"/>
    <col min="9471" max="9471" width="45.85546875" style="136" customWidth="1"/>
    <col min="9472" max="9472" width="1.7109375" style="136" customWidth="1"/>
    <col min="9473" max="9473" width="17.7109375" style="136" customWidth="1"/>
    <col min="9474" max="9474" width="1.7109375" style="136" customWidth="1"/>
    <col min="9475" max="9475" width="17.7109375" style="136" customWidth="1"/>
    <col min="9476" max="9476" width="0.85546875" style="136" customWidth="1"/>
    <col min="9477" max="9477" width="17.7109375" style="136" customWidth="1"/>
    <col min="9478" max="9478" width="1.7109375" style="136" customWidth="1"/>
    <col min="9479" max="9481" width="17.7109375" style="136" customWidth="1"/>
    <col min="9482" max="9483" width="15.28515625" style="136" bestFit="1" customWidth="1"/>
    <col min="9484" max="9726" width="9.140625" style="136"/>
    <col min="9727" max="9727" width="45.85546875" style="136" customWidth="1"/>
    <col min="9728" max="9728" width="1.7109375" style="136" customWidth="1"/>
    <col min="9729" max="9729" width="17.7109375" style="136" customWidth="1"/>
    <col min="9730" max="9730" width="1.7109375" style="136" customWidth="1"/>
    <col min="9731" max="9731" width="17.7109375" style="136" customWidth="1"/>
    <col min="9732" max="9732" width="0.85546875" style="136" customWidth="1"/>
    <col min="9733" max="9733" width="17.7109375" style="136" customWidth="1"/>
    <col min="9734" max="9734" width="1.7109375" style="136" customWidth="1"/>
    <col min="9735" max="9737" width="17.7109375" style="136" customWidth="1"/>
    <col min="9738" max="9739" width="15.28515625" style="136" bestFit="1" customWidth="1"/>
    <col min="9740" max="9982" width="9.140625" style="136"/>
    <col min="9983" max="9983" width="45.85546875" style="136" customWidth="1"/>
    <col min="9984" max="9984" width="1.7109375" style="136" customWidth="1"/>
    <col min="9985" max="9985" width="17.7109375" style="136" customWidth="1"/>
    <col min="9986" max="9986" width="1.7109375" style="136" customWidth="1"/>
    <col min="9987" max="9987" width="17.7109375" style="136" customWidth="1"/>
    <col min="9988" max="9988" width="0.85546875" style="136" customWidth="1"/>
    <col min="9989" max="9989" width="17.7109375" style="136" customWidth="1"/>
    <col min="9990" max="9990" width="1.7109375" style="136" customWidth="1"/>
    <col min="9991" max="9993" width="17.7109375" style="136" customWidth="1"/>
    <col min="9994" max="9995" width="15.28515625" style="136" bestFit="1" customWidth="1"/>
    <col min="9996" max="10238" width="9.140625" style="136"/>
    <col min="10239" max="10239" width="45.85546875" style="136" customWidth="1"/>
    <col min="10240" max="10240" width="1.7109375" style="136" customWidth="1"/>
    <col min="10241" max="10241" width="17.7109375" style="136" customWidth="1"/>
    <col min="10242" max="10242" width="1.7109375" style="136" customWidth="1"/>
    <col min="10243" max="10243" width="17.7109375" style="136" customWidth="1"/>
    <col min="10244" max="10244" width="0.85546875" style="136" customWidth="1"/>
    <col min="10245" max="10245" width="17.7109375" style="136" customWidth="1"/>
    <col min="10246" max="10246" width="1.7109375" style="136" customWidth="1"/>
    <col min="10247" max="10249" width="17.7109375" style="136" customWidth="1"/>
    <col min="10250" max="10251" width="15.28515625" style="136" bestFit="1" customWidth="1"/>
    <col min="10252" max="10494" width="9.140625" style="136"/>
    <col min="10495" max="10495" width="45.85546875" style="136" customWidth="1"/>
    <col min="10496" max="10496" width="1.7109375" style="136" customWidth="1"/>
    <col min="10497" max="10497" width="17.7109375" style="136" customWidth="1"/>
    <col min="10498" max="10498" width="1.7109375" style="136" customWidth="1"/>
    <col min="10499" max="10499" width="17.7109375" style="136" customWidth="1"/>
    <col min="10500" max="10500" width="0.85546875" style="136" customWidth="1"/>
    <col min="10501" max="10501" width="17.7109375" style="136" customWidth="1"/>
    <col min="10502" max="10502" width="1.7109375" style="136" customWidth="1"/>
    <col min="10503" max="10505" width="17.7109375" style="136" customWidth="1"/>
    <col min="10506" max="10507" width="15.28515625" style="136" bestFit="1" customWidth="1"/>
    <col min="10508" max="10750" width="9.140625" style="136"/>
    <col min="10751" max="10751" width="45.85546875" style="136" customWidth="1"/>
    <col min="10752" max="10752" width="1.7109375" style="136" customWidth="1"/>
    <col min="10753" max="10753" width="17.7109375" style="136" customWidth="1"/>
    <col min="10754" max="10754" width="1.7109375" style="136" customWidth="1"/>
    <col min="10755" max="10755" width="17.7109375" style="136" customWidth="1"/>
    <col min="10756" max="10756" width="0.85546875" style="136" customWidth="1"/>
    <col min="10757" max="10757" width="17.7109375" style="136" customWidth="1"/>
    <col min="10758" max="10758" width="1.7109375" style="136" customWidth="1"/>
    <col min="10759" max="10761" width="17.7109375" style="136" customWidth="1"/>
    <col min="10762" max="10763" width="15.28515625" style="136" bestFit="1" customWidth="1"/>
    <col min="10764" max="11006" width="9.140625" style="136"/>
    <col min="11007" max="11007" width="45.85546875" style="136" customWidth="1"/>
    <col min="11008" max="11008" width="1.7109375" style="136" customWidth="1"/>
    <col min="11009" max="11009" width="17.7109375" style="136" customWidth="1"/>
    <col min="11010" max="11010" width="1.7109375" style="136" customWidth="1"/>
    <col min="11011" max="11011" width="17.7109375" style="136" customWidth="1"/>
    <col min="11012" max="11012" width="0.85546875" style="136" customWidth="1"/>
    <col min="11013" max="11013" width="17.7109375" style="136" customWidth="1"/>
    <col min="11014" max="11014" width="1.7109375" style="136" customWidth="1"/>
    <col min="11015" max="11017" width="17.7109375" style="136" customWidth="1"/>
    <col min="11018" max="11019" width="15.28515625" style="136" bestFit="1" customWidth="1"/>
    <col min="11020" max="11262" width="9.140625" style="136"/>
    <col min="11263" max="11263" width="45.85546875" style="136" customWidth="1"/>
    <col min="11264" max="11264" width="1.7109375" style="136" customWidth="1"/>
    <col min="11265" max="11265" width="17.7109375" style="136" customWidth="1"/>
    <col min="11266" max="11266" width="1.7109375" style="136" customWidth="1"/>
    <col min="11267" max="11267" width="17.7109375" style="136" customWidth="1"/>
    <col min="11268" max="11268" width="0.85546875" style="136" customWidth="1"/>
    <col min="11269" max="11269" width="17.7109375" style="136" customWidth="1"/>
    <col min="11270" max="11270" width="1.7109375" style="136" customWidth="1"/>
    <col min="11271" max="11273" width="17.7109375" style="136" customWidth="1"/>
    <col min="11274" max="11275" width="15.28515625" style="136" bestFit="1" customWidth="1"/>
    <col min="11276" max="11518" width="9.140625" style="136"/>
    <col min="11519" max="11519" width="45.85546875" style="136" customWidth="1"/>
    <col min="11520" max="11520" width="1.7109375" style="136" customWidth="1"/>
    <col min="11521" max="11521" width="17.7109375" style="136" customWidth="1"/>
    <col min="11522" max="11522" width="1.7109375" style="136" customWidth="1"/>
    <col min="11523" max="11523" width="17.7109375" style="136" customWidth="1"/>
    <col min="11524" max="11524" width="0.85546875" style="136" customWidth="1"/>
    <col min="11525" max="11525" width="17.7109375" style="136" customWidth="1"/>
    <col min="11526" max="11526" width="1.7109375" style="136" customWidth="1"/>
    <col min="11527" max="11529" width="17.7109375" style="136" customWidth="1"/>
    <col min="11530" max="11531" width="15.28515625" style="136" bestFit="1" customWidth="1"/>
    <col min="11532" max="11774" width="9.140625" style="136"/>
    <col min="11775" max="11775" width="45.85546875" style="136" customWidth="1"/>
    <col min="11776" max="11776" width="1.7109375" style="136" customWidth="1"/>
    <col min="11777" max="11777" width="17.7109375" style="136" customWidth="1"/>
    <col min="11778" max="11778" width="1.7109375" style="136" customWidth="1"/>
    <col min="11779" max="11779" width="17.7109375" style="136" customWidth="1"/>
    <col min="11780" max="11780" width="0.85546875" style="136" customWidth="1"/>
    <col min="11781" max="11781" width="17.7109375" style="136" customWidth="1"/>
    <col min="11782" max="11782" width="1.7109375" style="136" customWidth="1"/>
    <col min="11783" max="11785" width="17.7109375" style="136" customWidth="1"/>
    <col min="11786" max="11787" width="15.28515625" style="136" bestFit="1" customWidth="1"/>
    <col min="11788" max="12030" width="9.140625" style="136"/>
    <col min="12031" max="12031" width="45.85546875" style="136" customWidth="1"/>
    <col min="12032" max="12032" width="1.7109375" style="136" customWidth="1"/>
    <col min="12033" max="12033" width="17.7109375" style="136" customWidth="1"/>
    <col min="12034" max="12034" width="1.7109375" style="136" customWidth="1"/>
    <col min="12035" max="12035" width="17.7109375" style="136" customWidth="1"/>
    <col min="12036" max="12036" width="0.85546875" style="136" customWidth="1"/>
    <col min="12037" max="12037" width="17.7109375" style="136" customWidth="1"/>
    <col min="12038" max="12038" width="1.7109375" style="136" customWidth="1"/>
    <col min="12039" max="12041" width="17.7109375" style="136" customWidth="1"/>
    <col min="12042" max="12043" width="15.28515625" style="136" bestFit="1" customWidth="1"/>
    <col min="12044" max="12286" width="9.140625" style="136"/>
    <col min="12287" max="12287" width="45.85546875" style="136" customWidth="1"/>
    <col min="12288" max="12288" width="1.7109375" style="136" customWidth="1"/>
    <col min="12289" max="12289" width="17.7109375" style="136" customWidth="1"/>
    <col min="12290" max="12290" width="1.7109375" style="136" customWidth="1"/>
    <col min="12291" max="12291" width="17.7109375" style="136" customWidth="1"/>
    <col min="12292" max="12292" width="0.85546875" style="136" customWidth="1"/>
    <col min="12293" max="12293" width="17.7109375" style="136" customWidth="1"/>
    <col min="12294" max="12294" width="1.7109375" style="136" customWidth="1"/>
    <col min="12295" max="12297" width="17.7109375" style="136" customWidth="1"/>
    <col min="12298" max="12299" width="15.28515625" style="136" bestFit="1" customWidth="1"/>
    <col min="12300" max="12542" width="9.140625" style="136"/>
    <col min="12543" max="12543" width="45.85546875" style="136" customWidth="1"/>
    <col min="12544" max="12544" width="1.7109375" style="136" customWidth="1"/>
    <col min="12545" max="12545" width="17.7109375" style="136" customWidth="1"/>
    <col min="12546" max="12546" width="1.7109375" style="136" customWidth="1"/>
    <col min="12547" max="12547" width="17.7109375" style="136" customWidth="1"/>
    <col min="12548" max="12548" width="0.85546875" style="136" customWidth="1"/>
    <col min="12549" max="12549" width="17.7109375" style="136" customWidth="1"/>
    <col min="12550" max="12550" width="1.7109375" style="136" customWidth="1"/>
    <col min="12551" max="12553" width="17.7109375" style="136" customWidth="1"/>
    <col min="12554" max="12555" width="15.28515625" style="136" bestFit="1" customWidth="1"/>
    <col min="12556" max="12798" width="9.140625" style="136"/>
    <col min="12799" max="12799" width="45.85546875" style="136" customWidth="1"/>
    <col min="12800" max="12800" width="1.7109375" style="136" customWidth="1"/>
    <col min="12801" max="12801" width="17.7109375" style="136" customWidth="1"/>
    <col min="12802" max="12802" width="1.7109375" style="136" customWidth="1"/>
    <col min="12803" max="12803" width="17.7109375" style="136" customWidth="1"/>
    <col min="12804" max="12804" width="0.85546875" style="136" customWidth="1"/>
    <col min="12805" max="12805" width="17.7109375" style="136" customWidth="1"/>
    <col min="12806" max="12806" width="1.7109375" style="136" customWidth="1"/>
    <col min="12807" max="12809" width="17.7109375" style="136" customWidth="1"/>
    <col min="12810" max="12811" width="15.28515625" style="136" bestFit="1" customWidth="1"/>
    <col min="12812" max="13054" width="9.140625" style="136"/>
    <col min="13055" max="13055" width="45.85546875" style="136" customWidth="1"/>
    <col min="13056" max="13056" width="1.7109375" style="136" customWidth="1"/>
    <col min="13057" max="13057" width="17.7109375" style="136" customWidth="1"/>
    <col min="13058" max="13058" width="1.7109375" style="136" customWidth="1"/>
    <col min="13059" max="13059" width="17.7109375" style="136" customWidth="1"/>
    <col min="13060" max="13060" width="0.85546875" style="136" customWidth="1"/>
    <col min="13061" max="13061" width="17.7109375" style="136" customWidth="1"/>
    <col min="13062" max="13062" width="1.7109375" style="136" customWidth="1"/>
    <col min="13063" max="13065" width="17.7109375" style="136" customWidth="1"/>
    <col min="13066" max="13067" width="15.28515625" style="136" bestFit="1" customWidth="1"/>
    <col min="13068" max="13310" width="9.140625" style="136"/>
    <col min="13311" max="13311" width="45.85546875" style="136" customWidth="1"/>
    <col min="13312" max="13312" width="1.7109375" style="136" customWidth="1"/>
    <col min="13313" max="13313" width="17.7109375" style="136" customWidth="1"/>
    <col min="13314" max="13314" width="1.7109375" style="136" customWidth="1"/>
    <col min="13315" max="13315" width="17.7109375" style="136" customWidth="1"/>
    <col min="13316" max="13316" width="0.85546875" style="136" customWidth="1"/>
    <col min="13317" max="13317" width="17.7109375" style="136" customWidth="1"/>
    <col min="13318" max="13318" width="1.7109375" style="136" customWidth="1"/>
    <col min="13319" max="13321" width="17.7109375" style="136" customWidth="1"/>
    <col min="13322" max="13323" width="15.28515625" style="136" bestFit="1" customWidth="1"/>
    <col min="13324" max="13566" width="9.140625" style="136"/>
    <col min="13567" max="13567" width="45.85546875" style="136" customWidth="1"/>
    <col min="13568" max="13568" width="1.7109375" style="136" customWidth="1"/>
    <col min="13569" max="13569" width="17.7109375" style="136" customWidth="1"/>
    <col min="13570" max="13570" width="1.7109375" style="136" customWidth="1"/>
    <col min="13571" max="13571" width="17.7109375" style="136" customWidth="1"/>
    <col min="13572" max="13572" width="0.85546875" style="136" customWidth="1"/>
    <col min="13573" max="13573" width="17.7109375" style="136" customWidth="1"/>
    <col min="13574" max="13574" width="1.7109375" style="136" customWidth="1"/>
    <col min="13575" max="13577" width="17.7109375" style="136" customWidth="1"/>
    <col min="13578" max="13579" width="15.28515625" style="136" bestFit="1" customWidth="1"/>
    <col min="13580" max="13822" width="9.140625" style="136"/>
    <col min="13823" max="13823" width="45.85546875" style="136" customWidth="1"/>
    <col min="13824" max="13824" width="1.7109375" style="136" customWidth="1"/>
    <col min="13825" max="13825" width="17.7109375" style="136" customWidth="1"/>
    <col min="13826" max="13826" width="1.7109375" style="136" customWidth="1"/>
    <col min="13827" max="13827" width="17.7109375" style="136" customWidth="1"/>
    <col min="13828" max="13828" width="0.85546875" style="136" customWidth="1"/>
    <col min="13829" max="13829" width="17.7109375" style="136" customWidth="1"/>
    <col min="13830" max="13830" width="1.7109375" style="136" customWidth="1"/>
    <col min="13831" max="13833" width="17.7109375" style="136" customWidth="1"/>
    <col min="13834" max="13835" width="15.28515625" style="136" bestFit="1" customWidth="1"/>
    <col min="13836" max="14078" width="9.140625" style="136"/>
    <col min="14079" max="14079" width="45.85546875" style="136" customWidth="1"/>
    <col min="14080" max="14080" width="1.7109375" style="136" customWidth="1"/>
    <col min="14081" max="14081" width="17.7109375" style="136" customWidth="1"/>
    <col min="14082" max="14082" width="1.7109375" style="136" customWidth="1"/>
    <col min="14083" max="14083" width="17.7109375" style="136" customWidth="1"/>
    <col min="14084" max="14084" width="0.85546875" style="136" customWidth="1"/>
    <col min="14085" max="14085" width="17.7109375" style="136" customWidth="1"/>
    <col min="14086" max="14086" width="1.7109375" style="136" customWidth="1"/>
    <col min="14087" max="14089" width="17.7109375" style="136" customWidth="1"/>
    <col min="14090" max="14091" width="15.28515625" style="136" bestFit="1" customWidth="1"/>
    <col min="14092" max="14334" width="9.140625" style="136"/>
    <col min="14335" max="14335" width="45.85546875" style="136" customWidth="1"/>
    <col min="14336" max="14336" width="1.7109375" style="136" customWidth="1"/>
    <col min="14337" max="14337" width="17.7109375" style="136" customWidth="1"/>
    <col min="14338" max="14338" width="1.7109375" style="136" customWidth="1"/>
    <col min="14339" max="14339" width="17.7109375" style="136" customWidth="1"/>
    <col min="14340" max="14340" width="0.85546875" style="136" customWidth="1"/>
    <col min="14341" max="14341" width="17.7109375" style="136" customWidth="1"/>
    <col min="14342" max="14342" width="1.7109375" style="136" customWidth="1"/>
    <col min="14343" max="14345" width="17.7109375" style="136" customWidth="1"/>
    <col min="14346" max="14347" width="15.28515625" style="136" bestFit="1" customWidth="1"/>
    <col min="14348" max="14590" width="9.140625" style="136"/>
    <col min="14591" max="14591" width="45.85546875" style="136" customWidth="1"/>
    <col min="14592" max="14592" width="1.7109375" style="136" customWidth="1"/>
    <col min="14593" max="14593" width="17.7109375" style="136" customWidth="1"/>
    <col min="14594" max="14594" width="1.7109375" style="136" customWidth="1"/>
    <col min="14595" max="14595" width="17.7109375" style="136" customWidth="1"/>
    <col min="14596" max="14596" width="0.85546875" style="136" customWidth="1"/>
    <col min="14597" max="14597" width="17.7109375" style="136" customWidth="1"/>
    <col min="14598" max="14598" width="1.7109375" style="136" customWidth="1"/>
    <col min="14599" max="14601" width="17.7109375" style="136" customWidth="1"/>
    <col min="14602" max="14603" width="15.28515625" style="136" bestFit="1" customWidth="1"/>
    <col min="14604" max="14846" width="9.140625" style="136"/>
    <col min="14847" max="14847" width="45.85546875" style="136" customWidth="1"/>
    <col min="14848" max="14848" width="1.7109375" style="136" customWidth="1"/>
    <col min="14849" max="14849" width="17.7109375" style="136" customWidth="1"/>
    <col min="14850" max="14850" width="1.7109375" style="136" customWidth="1"/>
    <col min="14851" max="14851" width="17.7109375" style="136" customWidth="1"/>
    <col min="14852" max="14852" width="0.85546875" style="136" customWidth="1"/>
    <col min="14853" max="14853" width="17.7109375" style="136" customWidth="1"/>
    <col min="14854" max="14854" width="1.7109375" style="136" customWidth="1"/>
    <col min="14855" max="14857" width="17.7109375" style="136" customWidth="1"/>
    <col min="14858" max="14859" width="15.28515625" style="136" bestFit="1" customWidth="1"/>
    <col min="14860" max="15102" width="9.140625" style="136"/>
    <col min="15103" max="15103" width="45.85546875" style="136" customWidth="1"/>
    <col min="15104" max="15104" width="1.7109375" style="136" customWidth="1"/>
    <col min="15105" max="15105" width="17.7109375" style="136" customWidth="1"/>
    <col min="15106" max="15106" width="1.7109375" style="136" customWidth="1"/>
    <col min="15107" max="15107" width="17.7109375" style="136" customWidth="1"/>
    <col min="15108" max="15108" width="0.85546875" style="136" customWidth="1"/>
    <col min="15109" max="15109" width="17.7109375" style="136" customWidth="1"/>
    <col min="15110" max="15110" width="1.7109375" style="136" customWidth="1"/>
    <col min="15111" max="15113" width="17.7109375" style="136" customWidth="1"/>
    <col min="15114" max="15115" width="15.28515625" style="136" bestFit="1" customWidth="1"/>
    <col min="15116" max="15358" width="9.140625" style="136"/>
    <col min="15359" max="15359" width="45.85546875" style="136" customWidth="1"/>
    <col min="15360" max="15360" width="1.7109375" style="136" customWidth="1"/>
    <col min="15361" max="15361" width="17.7109375" style="136" customWidth="1"/>
    <col min="15362" max="15362" width="1.7109375" style="136" customWidth="1"/>
    <col min="15363" max="15363" width="17.7109375" style="136" customWidth="1"/>
    <col min="15364" max="15364" width="0.85546875" style="136" customWidth="1"/>
    <col min="15365" max="15365" width="17.7109375" style="136" customWidth="1"/>
    <col min="15366" max="15366" width="1.7109375" style="136" customWidth="1"/>
    <col min="15367" max="15369" width="17.7109375" style="136" customWidth="1"/>
    <col min="15370" max="15371" width="15.28515625" style="136" bestFit="1" customWidth="1"/>
    <col min="15372" max="15614" width="9.140625" style="136"/>
    <col min="15615" max="15615" width="45.85546875" style="136" customWidth="1"/>
    <col min="15616" max="15616" width="1.7109375" style="136" customWidth="1"/>
    <col min="15617" max="15617" width="17.7109375" style="136" customWidth="1"/>
    <col min="15618" max="15618" width="1.7109375" style="136" customWidth="1"/>
    <col min="15619" max="15619" width="17.7109375" style="136" customWidth="1"/>
    <col min="15620" max="15620" width="0.85546875" style="136" customWidth="1"/>
    <col min="15621" max="15621" width="17.7109375" style="136" customWidth="1"/>
    <col min="15622" max="15622" width="1.7109375" style="136" customWidth="1"/>
    <col min="15623" max="15625" width="17.7109375" style="136" customWidth="1"/>
    <col min="15626" max="15627" width="15.28515625" style="136" bestFit="1" customWidth="1"/>
    <col min="15628" max="15870" width="9.140625" style="136"/>
    <col min="15871" max="15871" width="45.85546875" style="136" customWidth="1"/>
    <col min="15872" max="15872" width="1.7109375" style="136" customWidth="1"/>
    <col min="15873" max="15873" width="17.7109375" style="136" customWidth="1"/>
    <col min="15874" max="15874" width="1.7109375" style="136" customWidth="1"/>
    <col min="15875" max="15875" width="17.7109375" style="136" customWidth="1"/>
    <col min="15876" max="15876" width="0.85546875" style="136" customWidth="1"/>
    <col min="15877" max="15877" width="17.7109375" style="136" customWidth="1"/>
    <col min="15878" max="15878" width="1.7109375" style="136" customWidth="1"/>
    <col min="15879" max="15881" width="17.7109375" style="136" customWidth="1"/>
    <col min="15882" max="15883" width="15.28515625" style="136" bestFit="1" customWidth="1"/>
    <col min="15884" max="16126" width="9.140625" style="136"/>
    <col min="16127" max="16127" width="45.85546875" style="136" customWidth="1"/>
    <col min="16128" max="16128" width="1.7109375" style="136" customWidth="1"/>
    <col min="16129" max="16129" width="17.7109375" style="136" customWidth="1"/>
    <col min="16130" max="16130" width="1.7109375" style="136" customWidth="1"/>
    <col min="16131" max="16131" width="17.7109375" style="136" customWidth="1"/>
    <col min="16132" max="16132" width="0.85546875" style="136" customWidth="1"/>
    <col min="16133" max="16133" width="17.7109375" style="136" customWidth="1"/>
    <col min="16134" max="16134" width="1.7109375" style="136" customWidth="1"/>
    <col min="16135" max="16137" width="17.7109375" style="136" customWidth="1"/>
    <col min="16138" max="16139" width="15.28515625" style="136" bestFit="1" customWidth="1"/>
    <col min="16140" max="16384" width="9.140625" style="136"/>
  </cols>
  <sheetData>
    <row r="1" spans="1:5" ht="13.5" customHeight="1" x14ac:dyDescent="0.2">
      <c r="A1" s="139" t="s">
        <v>929</v>
      </c>
    </row>
    <row r="2" spans="1:5" ht="13.5" customHeight="1" x14ac:dyDescent="0.2">
      <c r="A2" s="444">
        <v>45.14</v>
      </c>
      <c r="B2" s="444">
        <v>1</v>
      </c>
      <c r="C2" s="444">
        <v>17</v>
      </c>
      <c r="D2" s="445">
        <v>1</v>
      </c>
      <c r="E2" s="444">
        <v>17</v>
      </c>
    </row>
    <row r="3" spans="1:5" ht="13.5" customHeight="1" x14ac:dyDescent="0.2">
      <c r="A3" s="446"/>
    </row>
    <row r="4" spans="1:5" ht="13.5" customHeight="1" x14ac:dyDescent="0.2">
      <c r="A4" s="139" t="s">
        <v>850</v>
      </c>
    </row>
    <row r="6" spans="1:5" ht="13.5" customHeight="1" x14ac:dyDescent="0.2">
      <c r="A6" s="136" t="s">
        <v>645</v>
      </c>
      <c r="C6" s="566" t="s">
        <v>815</v>
      </c>
      <c r="E6" s="566" t="s">
        <v>1136</v>
      </c>
    </row>
    <row r="7" spans="1:5" ht="13.5" customHeight="1" x14ac:dyDescent="0.2">
      <c r="A7" s="136" t="s">
        <v>415</v>
      </c>
      <c r="C7" s="161" t="s">
        <v>827</v>
      </c>
      <c r="D7" s="388"/>
      <c r="E7" s="161" t="s">
        <v>828</v>
      </c>
    </row>
    <row r="8" spans="1:5" ht="13.5" customHeight="1" x14ac:dyDescent="0.2">
      <c r="A8" s="136" t="s">
        <v>851</v>
      </c>
      <c r="C8" s="161" t="s">
        <v>450</v>
      </c>
      <c r="D8" s="388"/>
      <c r="E8" s="161" t="s">
        <v>450</v>
      </c>
    </row>
    <row r="10" spans="1:5" ht="13.5" customHeight="1" x14ac:dyDescent="0.25">
      <c r="A10" s="409" t="str">
        <f>TM!$A$3&amp;". "&amp;TM!$B$3</f>
        <v>1. Tiền và tương đương tiền</v>
      </c>
      <c r="B10" s="447"/>
      <c r="C10" s="447"/>
      <c r="D10" s="467"/>
      <c r="E10" s="482" t="s">
        <v>859</v>
      </c>
    </row>
    <row r="11" spans="1:5" ht="13.5" customHeight="1" x14ac:dyDescent="0.2">
      <c r="A11" s="395"/>
    </row>
    <row r="12" spans="1:5" ht="13.5" customHeight="1" x14ac:dyDescent="0.2">
      <c r="C12" s="301" t="str">
        <f>$C$6</f>
        <v>31/12/2015</v>
      </c>
      <c r="D12" s="160"/>
      <c r="E12" s="301" t="str">
        <f>$E$6</f>
        <v>31/12/2014</v>
      </c>
    </row>
    <row r="13" spans="1:5" ht="13.5" customHeight="1" x14ac:dyDescent="0.2">
      <c r="A13" s="138"/>
      <c r="B13" s="138"/>
      <c r="C13" s="143" t="str">
        <f>$C$8</f>
        <v>VND</v>
      </c>
      <c r="D13" s="160"/>
      <c r="E13" s="143" t="str">
        <f>$E$8</f>
        <v>VND</v>
      </c>
    </row>
    <row r="14" spans="1:5" ht="13.5" customHeight="1" x14ac:dyDescent="0.2">
      <c r="C14" s="194"/>
      <c r="D14" s="397"/>
      <c r="E14" s="194"/>
    </row>
    <row r="15" spans="1:5" ht="13.5" customHeight="1" x14ac:dyDescent="0.2">
      <c r="A15" s="136" t="s">
        <v>792</v>
      </c>
      <c r="C15" s="398">
        <f>'SL CDKT'!G10</f>
        <v>503798632</v>
      </c>
      <c r="D15" s="397"/>
      <c r="E15" s="398">
        <f>'SL CDKT'!I10</f>
        <v>444835208</v>
      </c>
    </row>
    <row r="16" spans="1:5" ht="14.25" customHeight="1" x14ac:dyDescent="0.2">
      <c r="A16" s="136" t="s">
        <v>793</v>
      </c>
      <c r="C16" s="398">
        <f>'SL CDKT'!G14</f>
        <v>4437177857</v>
      </c>
      <c r="D16" s="397"/>
      <c r="E16" s="398">
        <f>'SL CDKT'!I14</f>
        <v>7188559960</v>
      </c>
    </row>
    <row r="17" spans="1:5" ht="13.5" hidden="1" customHeight="1" x14ac:dyDescent="0.2">
      <c r="A17" s="136" t="s">
        <v>930</v>
      </c>
      <c r="C17" s="398">
        <v>0</v>
      </c>
      <c r="D17" s="397"/>
      <c r="E17" s="399">
        <v>0</v>
      </c>
    </row>
    <row r="18" spans="1:5" ht="13.5" hidden="1" customHeight="1" x14ac:dyDescent="0.2">
      <c r="A18" s="136" t="s">
        <v>931</v>
      </c>
      <c r="C18" s="398">
        <f>'SL CDKT'!G25</f>
        <v>0</v>
      </c>
      <c r="D18" s="397"/>
      <c r="E18" s="398">
        <f>'SL CDKT'!I25</f>
        <v>0</v>
      </c>
    </row>
    <row r="19" spans="1:5" ht="13.5" hidden="1" customHeight="1" x14ac:dyDescent="0.2">
      <c r="C19" s="398"/>
      <c r="D19" s="397"/>
      <c r="E19" s="399"/>
    </row>
    <row r="20" spans="1:5" ht="13.5" hidden="1" customHeight="1" x14ac:dyDescent="0.2">
      <c r="C20" s="398"/>
      <c r="D20" s="397"/>
      <c r="E20" s="399"/>
    </row>
    <row r="21" spans="1:5" ht="13.5" hidden="1" customHeight="1" x14ac:dyDescent="0.2">
      <c r="C21" s="398"/>
      <c r="D21" s="397"/>
      <c r="E21" s="399"/>
    </row>
    <row r="22" spans="1:5" ht="13.5" hidden="1" customHeight="1" x14ac:dyDescent="0.2">
      <c r="C22" s="398"/>
      <c r="D22" s="397"/>
      <c r="E22" s="399"/>
    </row>
    <row r="23" spans="1:5" ht="13.5" hidden="1" customHeight="1" x14ac:dyDescent="0.2">
      <c r="C23" s="398"/>
      <c r="D23" s="397"/>
      <c r="E23" s="399"/>
    </row>
    <row r="24" spans="1:5" ht="13.5" customHeight="1" x14ac:dyDescent="0.2">
      <c r="C24" s="400"/>
      <c r="D24" s="397"/>
      <c r="E24" s="401"/>
    </row>
    <row r="25" spans="1:5" ht="13.5" customHeight="1" thickBot="1" x14ac:dyDescent="0.25">
      <c r="A25" s="139" t="s">
        <v>678</v>
      </c>
      <c r="C25" s="402">
        <f>SUM(C15:C23)</f>
        <v>4940976489</v>
      </c>
      <c r="D25" s="397"/>
      <c r="E25" s="403">
        <f>SUM(E15:E23)</f>
        <v>7633395168</v>
      </c>
    </row>
    <row r="26" spans="1:5" ht="5.0999999999999996" customHeight="1" thickTop="1" x14ac:dyDescent="0.2"/>
    <row r="27" spans="1:5" ht="13.5" customHeight="1" x14ac:dyDescent="0.2">
      <c r="C27" s="404">
        <f>BCDKT!H13</f>
        <v>4940976489</v>
      </c>
      <c r="E27" s="404">
        <f>BCDKT!J13</f>
        <v>7633395168</v>
      </c>
    </row>
    <row r="28" spans="1:5" ht="13.5" customHeight="1" x14ac:dyDescent="0.2">
      <c r="C28" s="405">
        <f>C25-C27</f>
        <v>0</v>
      </c>
      <c r="E28" s="405">
        <f>E25-E27</f>
        <v>0</v>
      </c>
    </row>
    <row r="40" spans="1:11" ht="13.5" customHeight="1" x14ac:dyDescent="0.25">
      <c r="A40" s="409" t="str">
        <f>TM!$A$7&amp;". "&amp;TM!$B$7</f>
        <v>5. Phải thu của khách hàng</v>
      </c>
      <c r="B40" s="470"/>
      <c r="C40" s="470"/>
      <c r="D40" s="470"/>
      <c r="E40" s="396" t="s">
        <v>859</v>
      </c>
    </row>
    <row r="42" spans="1:11" ht="13.5" customHeight="1" x14ac:dyDescent="0.2">
      <c r="C42" s="301" t="str">
        <f>$C$6</f>
        <v>31/12/2015</v>
      </c>
      <c r="D42" s="160"/>
      <c r="E42" s="301" t="str">
        <f>$E$6</f>
        <v>31/12/2014</v>
      </c>
    </row>
    <row r="43" spans="1:11" ht="13.5" customHeight="1" x14ac:dyDescent="0.2">
      <c r="A43" s="138"/>
      <c r="B43" s="138"/>
      <c r="C43" s="143" t="str">
        <f>$C$8</f>
        <v>VND</v>
      </c>
      <c r="D43" s="160"/>
      <c r="E43" s="143" t="str">
        <f>$E$8</f>
        <v>VND</v>
      </c>
    </row>
    <row r="44" spans="1:11" ht="13.5" customHeight="1" x14ac:dyDescent="0.25">
      <c r="C44" s="194"/>
      <c r="D44" s="397"/>
      <c r="E44" s="194"/>
      <c r="G44"/>
      <c r="H44"/>
      <c r="I44"/>
      <c r="J44"/>
    </row>
    <row r="45" spans="1:11" s="139" customFormat="1" ht="13.5" hidden="1" customHeight="1" x14ac:dyDescent="0.25">
      <c r="A45" s="139" t="s">
        <v>932</v>
      </c>
      <c r="C45" s="406">
        <f>SUM(C46:C55)</f>
        <v>3406897894</v>
      </c>
      <c r="D45" s="407"/>
      <c r="E45" s="406">
        <f>SUM(E46:E55)</f>
        <v>3815534000</v>
      </c>
      <c r="G45"/>
      <c r="H45"/>
      <c r="I45"/>
      <c r="J45"/>
      <c r="K45" s="202"/>
    </row>
    <row r="46" spans="1:11" ht="13.5" customHeight="1" x14ac:dyDescent="0.25">
      <c r="A46" s="136" t="s">
        <v>1065</v>
      </c>
      <c r="C46" s="398">
        <v>3404929894</v>
      </c>
      <c r="D46" s="397"/>
      <c r="E46" s="399">
        <v>3815534000</v>
      </c>
      <c r="G46"/>
      <c r="H46"/>
      <c r="I46"/>
      <c r="J46"/>
    </row>
    <row r="47" spans="1:11" ht="13.5" customHeight="1" x14ac:dyDescent="0.25">
      <c r="A47" s="136" t="s">
        <v>1132</v>
      </c>
      <c r="C47" s="398">
        <v>1968000</v>
      </c>
      <c r="D47" s="397"/>
      <c r="E47" s="399">
        <v>0</v>
      </c>
      <c r="G47"/>
      <c r="H47"/>
      <c r="I47"/>
      <c r="J47"/>
    </row>
    <row r="48" spans="1:11" ht="13.5" hidden="1" customHeight="1" x14ac:dyDescent="0.25">
      <c r="C48" s="398"/>
      <c r="D48" s="397"/>
      <c r="E48" s="399"/>
      <c r="G48"/>
      <c r="H48"/>
      <c r="I48"/>
      <c r="J48"/>
    </row>
    <row r="49" spans="1:10" ht="13.5" hidden="1" customHeight="1" x14ac:dyDescent="0.25">
      <c r="C49" s="398"/>
      <c r="D49" s="397"/>
      <c r="E49" s="399"/>
      <c r="G49"/>
      <c r="H49"/>
      <c r="I49"/>
      <c r="J49"/>
    </row>
    <row r="50" spans="1:10" ht="13.5" hidden="1" customHeight="1" x14ac:dyDescent="0.25">
      <c r="C50" s="398"/>
      <c r="D50" s="397"/>
      <c r="E50" s="399"/>
      <c r="G50"/>
      <c r="H50"/>
      <c r="I50"/>
      <c r="J50"/>
    </row>
    <row r="51" spans="1:10" ht="13.5" hidden="1" customHeight="1" x14ac:dyDescent="0.25">
      <c r="C51" s="398"/>
      <c r="D51" s="397"/>
      <c r="E51" s="399"/>
      <c r="G51"/>
      <c r="H51"/>
      <c r="I51"/>
      <c r="J51"/>
    </row>
    <row r="52" spans="1:10" ht="13.5" hidden="1" customHeight="1" x14ac:dyDescent="0.25">
      <c r="C52" s="398"/>
      <c r="D52" s="397"/>
      <c r="E52" s="399"/>
      <c r="G52"/>
      <c r="H52"/>
      <c r="I52"/>
      <c r="J52"/>
    </row>
    <row r="53" spans="1:10" ht="13.5" hidden="1" customHeight="1" x14ac:dyDescent="0.25">
      <c r="C53" s="398"/>
      <c r="D53" s="397"/>
      <c r="E53" s="399"/>
      <c r="G53"/>
      <c r="H53"/>
      <c r="I53"/>
      <c r="J53"/>
    </row>
    <row r="54" spans="1:10" ht="13.5" hidden="1" customHeight="1" x14ac:dyDescent="0.25">
      <c r="C54" s="398"/>
      <c r="D54" s="397"/>
      <c r="E54" s="399"/>
      <c r="G54"/>
      <c r="H54"/>
      <c r="I54"/>
      <c r="J54"/>
    </row>
    <row r="55" spans="1:10" ht="13.5" hidden="1" customHeight="1" x14ac:dyDescent="0.25">
      <c r="C55" s="398"/>
      <c r="D55" s="397"/>
      <c r="E55" s="399"/>
      <c r="G55"/>
      <c r="H55"/>
      <c r="I55"/>
      <c r="J55"/>
    </row>
    <row r="56" spans="1:10" ht="13.5" hidden="1" customHeight="1" x14ac:dyDescent="0.25">
      <c r="C56" s="398"/>
      <c r="D56" s="397"/>
      <c r="E56" s="399"/>
      <c r="G56"/>
      <c r="H56"/>
      <c r="I56"/>
      <c r="J56"/>
    </row>
    <row r="57" spans="1:10" ht="13.5" hidden="1" customHeight="1" x14ac:dyDescent="0.25">
      <c r="A57" s="139" t="s">
        <v>933</v>
      </c>
      <c r="C57" s="398">
        <f>SUM(C58:C67)</f>
        <v>0</v>
      </c>
      <c r="D57" s="397"/>
      <c r="E57" s="398">
        <f>SUM(E58:E67)</f>
        <v>0</v>
      </c>
      <c r="G57"/>
      <c r="H57"/>
      <c r="I57"/>
      <c r="J57"/>
    </row>
    <row r="58" spans="1:10" ht="13.5" hidden="1" customHeight="1" x14ac:dyDescent="0.25">
      <c r="A58" s="139"/>
      <c r="C58" s="398"/>
      <c r="D58" s="397"/>
      <c r="E58" s="399"/>
      <c r="G58"/>
      <c r="H58"/>
      <c r="I58"/>
      <c r="J58"/>
    </row>
    <row r="59" spans="1:10" ht="13.5" hidden="1" customHeight="1" x14ac:dyDescent="0.2">
      <c r="A59" s="139"/>
      <c r="C59" s="398"/>
      <c r="D59" s="397"/>
      <c r="E59" s="399"/>
    </row>
    <row r="60" spans="1:10" ht="13.5" hidden="1" customHeight="1" x14ac:dyDescent="0.2">
      <c r="A60" s="139"/>
      <c r="C60" s="398"/>
      <c r="D60" s="397"/>
      <c r="E60" s="399"/>
    </row>
    <row r="61" spans="1:10" ht="13.5" hidden="1" customHeight="1" x14ac:dyDescent="0.2">
      <c r="A61" s="139"/>
      <c r="C61" s="398"/>
      <c r="D61" s="397"/>
      <c r="E61" s="399"/>
    </row>
    <row r="62" spans="1:10" ht="13.5" hidden="1" customHeight="1" x14ac:dyDescent="0.2">
      <c r="A62" s="139"/>
      <c r="C62" s="398"/>
      <c r="D62" s="397"/>
      <c r="E62" s="399"/>
    </row>
    <row r="63" spans="1:10" ht="13.5" hidden="1" customHeight="1" x14ac:dyDescent="0.2">
      <c r="A63" s="139"/>
      <c r="C63" s="398"/>
      <c r="D63" s="397"/>
      <c r="E63" s="399"/>
    </row>
    <row r="64" spans="1:10" ht="13.5" hidden="1" customHeight="1" x14ac:dyDescent="0.2">
      <c r="A64" s="139"/>
      <c r="C64" s="398"/>
      <c r="D64" s="397"/>
      <c r="E64" s="399"/>
    </row>
    <row r="65" spans="1:9" ht="13.5" hidden="1" customHeight="1" x14ac:dyDescent="0.2">
      <c r="A65" s="139"/>
      <c r="C65" s="398"/>
      <c r="D65" s="397"/>
      <c r="E65" s="399"/>
    </row>
    <row r="66" spans="1:9" ht="13.5" hidden="1" customHeight="1" x14ac:dyDescent="0.2">
      <c r="C66" s="398"/>
      <c r="D66" s="397"/>
      <c r="E66" s="399"/>
    </row>
    <row r="67" spans="1:9" ht="13.5" hidden="1" customHeight="1" x14ac:dyDescent="0.2">
      <c r="A67" s="136" t="s">
        <v>934</v>
      </c>
      <c r="C67" s="398"/>
      <c r="D67" s="397"/>
      <c r="E67" s="399"/>
    </row>
    <row r="68" spans="1:9" ht="13.5" customHeight="1" x14ac:dyDescent="0.2">
      <c r="C68" s="398"/>
      <c r="D68" s="397"/>
      <c r="E68" s="399"/>
    </row>
    <row r="69" spans="1:9" ht="13.5" customHeight="1" thickBot="1" x14ac:dyDescent="0.25">
      <c r="A69" s="139" t="s">
        <v>678</v>
      </c>
      <c r="C69" s="402">
        <f>C57+C45</f>
        <v>3406897894</v>
      </c>
      <c r="D69" s="397"/>
      <c r="E69" s="402">
        <f>E57+E45</f>
        <v>3815534000</v>
      </c>
    </row>
    <row r="70" spans="1:9" ht="5.0999999999999996" customHeight="1" thickTop="1" x14ac:dyDescent="0.2"/>
    <row r="72" spans="1:9" ht="13.5" customHeight="1" x14ac:dyDescent="0.2">
      <c r="A72" s="136" t="s">
        <v>974</v>
      </c>
      <c r="I72" s="194" t="s">
        <v>976</v>
      </c>
    </row>
    <row r="73" spans="1:9" ht="13.5" customHeight="1" x14ac:dyDescent="0.2">
      <c r="A73" s="136" t="s">
        <v>926</v>
      </c>
      <c r="C73" s="408">
        <f>BCDKT!H21</f>
        <v>3406897894</v>
      </c>
      <c r="D73" s="467"/>
      <c r="E73" s="408">
        <f>BCDKT!J21</f>
        <v>3815534000</v>
      </c>
      <c r="I73" s="194" t="s">
        <v>976</v>
      </c>
    </row>
    <row r="74" spans="1:9" ht="13.5" customHeight="1" x14ac:dyDescent="0.2">
      <c r="A74" s="136" t="s">
        <v>975</v>
      </c>
      <c r="C74" s="198">
        <f>C73-C45</f>
        <v>0</v>
      </c>
      <c r="E74" s="198">
        <f>E73-E45</f>
        <v>0</v>
      </c>
      <c r="I74" s="194" t="s">
        <v>976</v>
      </c>
    </row>
    <row r="75" spans="1:9" ht="13.5" customHeight="1" x14ac:dyDescent="0.2">
      <c r="I75" s="194" t="s">
        <v>976</v>
      </c>
    </row>
    <row r="76" spans="1:9" ht="13.5" customHeight="1" x14ac:dyDescent="0.2">
      <c r="A76" s="136" t="s">
        <v>927</v>
      </c>
      <c r="C76" s="468">
        <f>BCDKT!H41</f>
        <v>0</v>
      </c>
      <c r="D76" s="469"/>
      <c r="E76" s="468">
        <f>BCDKT!J41</f>
        <v>0</v>
      </c>
      <c r="I76" s="194" t="s">
        <v>976</v>
      </c>
    </row>
    <row r="77" spans="1:9" ht="13.5" customHeight="1" x14ac:dyDescent="0.2">
      <c r="A77" s="136" t="s">
        <v>975</v>
      </c>
      <c r="C77" s="449">
        <f>C76-C57</f>
        <v>0</v>
      </c>
      <c r="E77" s="449">
        <f>E76-E57</f>
        <v>0</v>
      </c>
      <c r="I77" s="194" t="s">
        <v>976</v>
      </c>
    </row>
    <row r="79" spans="1:9" ht="13.5" customHeight="1" x14ac:dyDescent="0.2">
      <c r="C79" s="405"/>
    </row>
    <row r="90" spans="1:9" ht="13.5" customHeight="1" x14ac:dyDescent="0.25">
      <c r="A90" s="409" t="str">
        <f>TM!$A$8&amp;". "&amp;TM!$B$8</f>
        <v>6. Trả trước cho người bán</v>
      </c>
      <c r="B90" s="447"/>
      <c r="C90" s="447"/>
      <c r="D90" s="467"/>
      <c r="E90" s="396" t="s">
        <v>859</v>
      </c>
    </row>
    <row r="92" spans="1:9" ht="13.5" customHeight="1" x14ac:dyDescent="0.2">
      <c r="C92" s="301" t="str">
        <f>$C$6</f>
        <v>31/12/2015</v>
      </c>
      <c r="D92" s="160"/>
      <c r="E92" s="301" t="str">
        <f>$E$6</f>
        <v>31/12/2014</v>
      </c>
    </row>
    <row r="93" spans="1:9" ht="13.5" customHeight="1" x14ac:dyDescent="0.2">
      <c r="A93" s="138"/>
      <c r="B93" s="138"/>
      <c r="C93" s="143" t="str">
        <f>$C$8</f>
        <v>VND</v>
      </c>
      <c r="D93" s="160"/>
      <c r="E93" s="143" t="str">
        <f>$E$8</f>
        <v>VND</v>
      </c>
    </row>
    <row r="94" spans="1:9" ht="13.5" customHeight="1" x14ac:dyDescent="0.25">
      <c r="C94" s="194"/>
      <c r="D94" s="397"/>
      <c r="E94" s="194"/>
      <c r="G94"/>
      <c r="H94"/>
      <c r="I94"/>
    </row>
    <row r="95" spans="1:9" ht="13.5" hidden="1" customHeight="1" x14ac:dyDescent="0.25">
      <c r="A95" s="139" t="s">
        <v>935</v>
      </c>
      <c r="B95" s="139"/>
      <c r="C95" s="406">
        <f>SUM(C96:C105)</f>
        <v>868269088</v>
      </c>
      <c r="D95" s="407"/>
      <c r="E95" s="406">
        <f>SUM(E96:E105)</f>
        <v>656736804</v>
      </c>
      <c r="G95"/>
      <c r="H95"/>
      <c r="I95"/>
    </row>
    <row r="96" spans="1:9" ht="13.5" customHeight="1" x14ac:dyDescent="0.25">
      <c r="A96" s="136" t="s">
        <v>1066</v>
      </c>
      <c r="C96" s="398">
        <v>84650000</v>
      </c>
      <c r="D96" s="397"/>
      <c r="E96" s="399">
        <v>180650000</v>
      </c>
      <c r="G96"/>
      <c r="H96"/>
      <c r="I96"/>
    </row>
    <row r="97" spans="1:9" ht="13.5" customHeight="1" x14ac:dyDescent="0.25">
      <c r="A97" s="136" t="s">
        <v>1067</v>
      </c>
      <c r="C97" s="398">
        <v>0</v>
      </c>
      <c r="D97" s="397"/>
      <c r="E97" s="399">
        <v>409755297</v>
      </c>
      <c r="G97"/>
      <c r="H97"/>
      <c r="I97"/>
    </row>
    <row r="98" spans="1:9" ht="13.5" customHeight="1" x14ac:dyDescent="0.25">
      <c r="A98" s="136" t="s">
        <v>1068</v>
      </c>
      <c r="C98" s="398">
        <v>594300000</v>
      </c>
      <c r="D98" s="397"/>
      <c r="E98" s="399">
        <v>0</v>
      </c>
      <c r="G98"/>
      <c r="H98"/>
      <c r="I98"/>
    </row>
    <row r="99" spans="1:9" ht="13.5" customHeight="1" x14ac:dyDescent="0.25">
      <c r="A99" s="136" t="s">
        <v>1069</v>
      </c>
      <c r="C99" s="398">
        <v>100000000</v>
      </c>
      <c r="D99" s="397"/>
      <c r="E99" s="399">
        <v>0</v>
      </c>
      <c r="G99"/>
      <c r="H99"/>
      <c r="I99"/>
    </row>
    <row r="100" spans="1:9" ht="13.5" hidden="1" customHeight="1" x14ac:dyDescent="0.25">
      <c r="C100" s="398"/>
      <c r="D100" s="397"/>
      <c r="E100" s="399"/>
      <c r="G100"/>
      <c r="H100"/>
      <c r="I100"/>
    </row>
    <row r="101" spans="1:9" ht="13.5" hidden="1" customHeight="1" x14ac:dyDescent="0.25">
      <c r="C101" s="398"/>
      <c r="D101" s="397"/>
      <c r="E101" s="399"/>
      <c r="G101"/>
      <c r="H101"/>
      <c r="I101"/>
    </row>
    <row r="102" spans="1:9" ht="13.5" hidden="1" customHeight="1" x14ac:dyDescent="0.25">
      <c r="C102" s="398"/>
      <c r="D102" s="397"/>
      <c r="E102" s="399"/>
      <c r="G102"/>
      <c r="H102"/>
      <c r="I102"/>
    </row>
    <row r="103" spans="1:9" ht="13.5" hidden="1" customHeight="1" x14ac:dyDescent="0.25">
      <c r="C103" s="398"/>
      <c r="D103" s="397"/>
      <c r="E103" s="399"/>
      <c r="G103"/>
      <c r="H103"/>
      <c r="I103"/>
    </row>
    <row r="104" spans="1:9" ht="13.5" hidden="1" customHeight="1" x14ac:dyDescent="0.25">
      <c r="C104" s="398"/>
      <c r="D104" s="397"/>
      <c r="E104" s="399"/>
      <c r="G104"/>
      <c r="H104"/>
      <c r="I104"/>
    </row>
    <row r="105" spans="1:9" ht="13.5" customHeight="1" x14ac:dyDescent="0.25">
      <c r="A105" s="136" t="s">
        <v>852</v>
      </c>
      <c r="C105" s="398">
        <v>89319088</v>
      </c>
      <c r="D105" s="397"/>
      <c r="E105" s="399">
        <v>66331507</v>
      </c>
      <c r="G105"/>
      <c r="H105"/>
      <c r="I105"/>
    </row>
    <row r="106" spans="1:9" ht="13.5" hidden="1" customHeight="1" x14ac:dyDescent="0.25">
      <c r="C106" s="398"/>
      <c r="D106" s="397"/>
      <c r="E106" s="399"/>
      <c r="G106"/>
      <c r="H106"/>
      <c r="I106"/>
    </row>
    <row r="107" spans="1:9" ht="13.5" hidden="1" customHeight="1" x14ac:dyDescent="0.25">
      <c r="A107" s="139" t="s">
        <v>936</v>
      </c>
      <c r="C107" s="398">
        <f>SUM(C108:C117)</f>
        <v>0</v>
      </c>
      <c r="D107" s="397"/>
      <c r="E107" s="398">
        <f>SUM(E108:E117)</f>
        <v>0</v>
      </c>
      <c r="G107"/>
      <c r="H107"/>
      <c r="I107"/>
    </row>
    <row r="108" spans="1:9" ht="13.5" hidden="1" customHeight="1" x14ac:dyDescent="0.2">
      <c r="A108" s="139"/>
      <c r="C108" s="398"/>
      <c r="D108" s="397"/>
      <c r="E108" s="399"/>
    </row>
    <row r="109" spans="1:9" ht="13.5" hidden="1" customHeight="1" x14ac:dyDescent="0.2">
      <c r="A109" s="139"/>
      <c r="C109" s="398"/>
      <c r="D109" s="397"/>
      <c r="E109" s="399"/>
    </row>
    <row r="110" spans="1:9" ht="13.5" hidden="1" customHeight="1" x14ac:dyDescent="0.2">
      <c r="A110" s="139"/>
      <c r="C110" s="398"/>
      <c r="D110" s="397"/>
      <c r="E110" s="399"/>
    </row>
    <row r="111" spans="1:9" ht="13.5" hidden="1" customHeight="1" x14ac:dyDescent="0.2">
      <c r="A111" s="139"/>
      <c r="C111" s="398"/>
      <c r="D111" s="397"/>
      <c r="E111" s="399"/>
    </row>
    <row r="112" spans="1:9" ht="13.5" hidden="1" customHeight="1" x14ac:dyDescent="0.2">
      <c r="A112" s="139"/>
      <c r="C112" s="398"/>
      <c r="D112" s="397"/>
      <c r="E112" s="399"/>
    </row>
    <row r="113" spans="1:9" ht="13.5" hidden="1" customHeight="1" x14ac:dyDescent="0.2">
      <c r="A113" s="139"/>
      <c r="C113" s="398"/>
      <c r="D113" s="397"/>
      <c r="E113" s="399"/>
    </row>
    <row r="114" spans="1:9" ht="13.5" hidden="1" customHeight="1" x14ac:dyDescent="0.2">
      <c r="A114" s="139"/>
      <c r="C114" s="398"/>
      <c r="D114" s="397"/>
      <c r="E114" s="399"/>
    </row>
    <row r="115" spans="1:9" ht="13.5" hidden="1" customHeight="1" x14ac:dyDescent="0.2">
      <c r="A115" s="139"/>
      <c r="C115" s="398"/>
      <c r="D115" s="397"/>
      <c r="E115" s="399"/>
    </row>
    <row r="116" spans="1:9" ht="13.5" hidden="1" customHeight="1" x14ac:dyDescent="0.2">
      <c r="C116" s="398"/>
      <c r="D116" s="397"/>
      <c r="E116" s="399"/>
    </row>
    <row r="117" spans="1:9" ht="13.5" hidden="1" customHeight="1" x14ac:dyDescent="0.2">
      <c r="A117" s="136" t="s">
        <v>937</v>
      </c>
      <c r="C117" s="398"/>
      <c r="D117" s="397"/>
      <c r="E117" s="399"/>
    </row>
    <row r="118" spans="1:9" ht="13.5" customHeight="1" x14ac:dyDescent="0.2">
      <c r="C118" s="398"/>
      <c r="D118" s="397"/>
      <c r="E118" s="399"/>
    </row>
    <row r="119" spans="1:9" ht="13.5" customHeight="1" thickBot="1" x14ac:dyDescent="0.25">
      <c r="A119" s="139" t="s">
        <v>678</v>
      </c>
      <c r="C119" s="402">
        <f>C107+C95</f>
        <v>868269088</v>
      </c>
      <c r="D119" s="397"/>
      <c r="E119" s="402">
        <f>E107+E95</f>
        <v>656736804</v>
      </c>
    </row>
    <row r="120" spans="1:9" ht="5.0999999999999996" customHeight="1" thickTop="1" x14ac:dyDescent="0.2"/>
    <row r="122" spans="1:9" ht="13.5" customHeight="1" x14ac:dyDescent="0.2">
      <c r="A122" s="391" t="s">
        <v>974</v>
      </c>
      <c r="B122" s="391"/>
      <c r="C122" s="391"/>
      <c r="D122" s="450"/>
      <c r="E122" s="391"/>
      <c r="F122" s="391"/>
      <c r="G122" s="451"/>
      <c r="H122" s="451"/>
      <c r="I122" s="451" t="s">
        <v>976</v>
      </c>
    </row>
    <row r="123" spans="1:9" ht="13.5" customHeight="1" x14ac:dyDescent="0.2">
      <c r="A123" s="391" t="s">
        <v>926</v>
      </c>
      <c r="B123" s="391"/>
      <c r="C123" s="451">
        <f>BCDKT!H22</f>
        <v>868269088</v>
      </c>
      <c r="D123" s="450"/>
      <c r="E123" s="451">
        <f>BCDKT!J22</f>
        <v>656736804</v>
      </c>
      <c r="F123" s="391"/>
      <c r="G123" s="451"/>
      <c r="H123" s="451"/>
      <c r="I123" s="451" t="s">
        <v>976</v>
      </c>
    </row>
    <row r="124" spans="1:9" ht="13.5" customHeight="1" x14ac:dyDescent="0.2">
      <c r="A124" s="391" t="s">
        <v>975</v>
      </c>
      <c r="B124" s="391"/>
      <c r="C124" s="452">
        <f>C123-C95</f>
        <v>0</v>
      </c>
      <c r="D124" s="450"/>
      <c r="E124" s="452">
        <f>E123-E95</f>
        <v>0</v>
      </c>
      <c r="F124" s="391"/>
      <c r="G124" s="451"/>
      <c r="H124" s="451"/>
      <c r="I124" s="451" t="s">
        <v>976</v>
      </c>
    </row>
    <row r="125" spans="1:9" ht="13.5" customHeight="1" x14ac:dyDescent="0.2">
      <c r="A125" s="391"/>
      <c r="B125" s="391"/>
      <c r="C125" s="391"/>
      <c r="D125" s="450"/>
      <c r="E125" s="391"/>
      <c r="F125" s="391"/>
      <c r="G125" s="451"/>
      <c r="H125" s="451"/>
      <c r="I125" s="451" t="s">
        <v>976</v>
      </c>
    </row>
    <row r="126" spans="1:9" ht="13.5" customHeight="1" x14ac:dyDescent="0.2">
      <c r="A126" s="391" t="s">
        <v>927</v>
      </c>
      <c r="B126" s="391"/>
      <c r="C126" s="453">
        <f>BCDKT!H42</f>
        <v>0</v>
      </c>
      <c r="D126" s="454"/>
      <c r="E126" s="453">
        <f>BCDKT!J42</f>
        <v>0</v>
      </c>
      <c r="F126" s="391"/>
      <c r="G126" s="451"/>
      <c r="H126" s="451"/>
      <c r="I126" s="451" t="s">
        <v>976</v>
      </c>
    </row>
    <row r="127" spans="1:9" ht="13.5" customHeight="1" x14ac:dyDescent="0.2">
      <c r="A127" s="391" t="s">
        <v>975</v>
      </c>
      <c r="B127" s="391"/>
      <c r="C127" s="455">
        <f>C126-C107</f>
        <v>0</v>
      </c>
      <c r="D127" s="450"/>
      <c r="E127" s="455">
        <f>E126-E107</f>
        <v>0</v>
      </c>
      <c r="F127" s="391"/>
      <c r="G127" s="451"/>
      <c r="H127" s="451"/>
      <c r="I127" s="451" t="s">
        <v>976</v>
      </c>
    </row>
    <row r="140" spans="1:5" ht="13.5" customHeight="1" x14ac:dyDescent="0.25">
      <c r="A140" s="409" t="str">
        <f>TM!$A$9&amp;". "&amp;TM!$B$9</f>
        <v>7. Phải thu nội bộ</v>
      </c>
      <c r="B140" s="447"/>
      <c r="C140" s="447"/>
      <c r="D140" s="467"/>
      <c r="E140" s="396" t="s">
        <v>859</v>
      </c>
    </row>
    <row r="142" spans="1:5" ht="13.5" customHeight="1" x14ac:dyDescent="0.2">
      <c r="C142" s="301" t="str">
        <f>$C$6</f>
        <v>31/12/2015</v>
      </c>
      <c r="D142" s="160"/>
      <c r="E142" s="301" t="str">
        <f>$E$6</f>
        <v>31/12/2014</v>
      </c>
    </row>
    <row r="143" spans="1:5" ht="13.5" customHeight="1" x14ac:dyDescent="0.2">
      <c r="A143" s="138"/>
      <c r="B143" s="138"/>
      <c r="C143" s="143" t="str">
        <f>$C$8</f>
        <v>VND</v>
      </c>
      <c r="D143" s="160"/>
      <c r="E143" s="143" t="str">
        <f>$E$8</f>
        <v>VND</v>
      </c>
    </row>
    <row r="144" spans="1:5" ht="13.5" customHeight="1" x14ac:dyDescent="0.2">
      <c r="C144" s="194"/>
      <c r="D144" s="397"/>
      <c r="E144" s="194"/>
    </row>
    <row r="145" spans="1:10" ht="13.5" hidden="1" customHeight="1" x14ac:dyDescent="0.25">
      <c r="A145" s="139" t="s">
        <v>938</v>
      </c>
      <c r="B145" s="139"/>
      <c r="C145" s="406">
        <f>SUM(C146:C155)</f>
        <v>1265634166</v>
      </c>
      <c r="D145" s="407"/>
      <c r="E145" s="406">
        <f>SUM(E146:E155)</f>
        <v>1099183166</v>
      </c>
      <c r="G145"/>
      <c r="H145"/>
      <c r="I145"/>
      <c r="J145"/>
    </row>
    <row r="146" spans="1:10" ht="13.5" customHeight="1" x14ac:dyDescent="0.25">
      <c r="A146" s="136" t="s">
        <v>1070</v>
      </c>
      <c r="B146" s="139"/>
      <c r="C146" s="398">
        <v>1265634166</v>
      </c>
      <c r="D146" s="397"/>
      <c r="E146" s="399">
        <v>1099183166</v>
      </c>
      <c r="G146"/>
      <c r="H146"/>
      <c r="I146"/>
      <c r="J146"/>
    </row>
    <row r="147" spans="1:10" ht="13.5" hidden="1" customHeight="1" x14ac:dyDescent="0.25">
      <c r="A147" s="139"/>
      <c r="B147" s="139"/>
      <c r="C147" s="406"/>
      <c r="D147" s="407"/>
      <c r="E147" s="410"/>
      <c r="G147"/>
      <c r="H147"/>
      <c r="I147"/>
      <c r="J147"/>
    </row>
    <row r="148" spans="1:10" ht="13.5" hidden="1" customHeight="1" x14ac:dyDescent="0.25">
      <c r="A148" s="139"/>
      <c r="B148" s="139"/>
      <c r="C148" s="406"/>
      <c r="D148" s="407"/>
      <c r="E148" s="410"/>
      <c r="G148"/>
      <c r="H148"/>
      <c r="I148"/>
      <c r="J148"/>
    </row>
    <row r="149" spans="1:10" ht="13.5" hidden="1" customHeight="1" x14ac:dyDescent="0.25">
      <c r="A149" s="139"/>
      <c r="B149" s="139"/>
      <c r="C149" s="406"/>
      <c r="D149" s="407"/>
      <c r="E149" s="410"/>
      <c r="G149"/>
      <c r="H149"/>
      <c r="I149"/>
      <c r="J149"/>
    </row>
    <row r="150" spans="1:10" ht="13.5" hidden="1" customHeight="1" x14ac:dyDescent="0.25">
      <c r="A150" s="139"/>
      <c r="B150" s="139"/>
      <c r="C150" s="406"/>
      <c r="D150" s="407"/>
      <c r="E150" s="410"/>
      <c r="G150"/>
      <c r="H150"/>
      <c r="I150"/>
      <c r="J150"/>
    </row>
    <row r="151" spans="1:10" ht="13.5" hidden="1" customHeight="1" x14ac:dyDescent="0.25">
      <c r="A151" s="139"/>
      <c r="B151" s="139"/>
      <c r="C151" s="406"/>
      <c r="D151" s="407"/>
      <c r="E151" s="410"/>
      <c r="G151"/>
      <c r="H151"/>
      <c r="I151"/>
      <c r="J151"/>
    </row>
    <row r="152" spans="1:10" ht="13.5" hidden="1" customHeight="1" x14ac:dyDescent="0.25">
      <c r="A152" s="139"/>
      <c r="B152" s="139"/>
      <c r="C152" s="406"/>
      <c r="D152" s="407"/>
      <c r="E152" s="410"/>
      <c r="G152"/>
      <c r="H152"/>
      <c r="I152"/>
      <c r="J152"/>
    </row>
    <row r="153" spans="1:10" ht="13.5" hidden="1" customHeight="1" x14ac:dyDescent="0.25">
      <c r="A153" s="139"/>
      <c r="B153" s="139"/>
      <c r="C153" s="406"/>
      <c r="D153" s="407"/>
      <c r="E153" s="410"/>
      <c r="G153"/>
      <c r="H153"/>
      <c r="I153"/>
      <c r="J153"/>
    </row>
    <row r="154" spans="1:10" ht="13.5" hidden="1" customHeight="1" x14ac:dyDescent="0.25">
      <c r="C154" s="398"/>
      <c r="D154" s="397"/>
      <c r="E154" s="399"/>
      <c r="G154"/>
      <c r="H154"/>
      <c r="I154"/>
      <c r="J154"/>
    </row>
    <row r="155" spans="1:10" ht="13.5" hidden="1" customHeight="1" x14ac:dyDescent="0.25">
      <c r="A155" s="136" t="s">
        <v>939</v>
      </c>
      <c r="C155" s="398"/>
      <c r="D155" s="397"/>
      <c r="E155" s="399"/>
      <c r="G155"/>
      <c r="H155"/>
      <c r="I155"/>
      <c r="J155"/>
    </row>
    <row r="156" spans="1:10" ht="13.5" hidden="1" customHeight="1" x14ac:dyDescent="0.25">
      <c r="C156" s="398"/>
      <c r="D156" s="397"/>
      <c r="E156" s="399"/>
      <c r="G156"/>
      <c r="H156"/>
      <c r="I156"/>
      <c r="J156"/>
    </row>
    <row r="157" spans="1:10" ht="13.5" hidden="1" customHeight="1" x14ac:dyDescent="0.25">
      <c r="A157" s="139" t="s">
        <v>940</v>
      </c>
      <c r="C157" s="398">
        <f>SUM(C158:C167)</f>
        <v>0</v>
      </c>
      <c r="D157" s="397"/>
      <c r="E157" s="398">
        <f>SUM(E158:E167)</f>
        <v>0</v>
      </c>
      <c r="G157"/>
      <c r="H157"/>
      <c r="I157"/>
      <c r="J157"/>
    </row>
    <row r="158" spans="1:10" ht="13.5" hidden="1" customHeight="1" x14ac:dyDescent="0.25">
      <c r="A158" s="139"/>
      <c r="C158" s="398"/>
      <c r="D158" s="397"/>
      <c r="E158" s="399"/>
      <c r="G158"/>
      <c r="H158"/>
      <c r="I158"/>
      <c r="J158"/>
    </row>
    <row r="159" spans="1:10" ht="13.5" hidden="1" customHeight="1" x14ac:dyDescent="0.2">
      <c r="A159" s="139"/>
      <c r="C159" s="398"/>
      <c r="D159" s="397"/>
      <c r="E159" s="399"/>
    </row>
    <row r="160" spans="1:10" ht="13.5" hidden="1" customHeight="1" x14ac:dyDescent="0.2">
      <c r="A160" s="139"/>
      <c r="C160" s="398"/>
      <c r="D160" s="397"/>
      <c r="E160" s="399"/>
    </row>
    <row r="161" spans="1:5" ht="13.5" hidden="1" customHeight="1" x14ac:dyDescent="0.2">
      <c r="A161" s="139"/>
      <c r="C161" s="398"/>
      <c r="D161" s="397"/>
      <c r="E161" s="399"/>
    </row>
    <row r="162" spans="1:5" ht="13.5" hidden="1" customHeight="1" x14ac:dyDescent="0.2">
      <c r="A162" s="139"/>
      <c r="C162" s="398"/>
      <c r="D162" s="397"/>
      <c r="E162" s="399"/>
    </row>
    <row r="163" spans="1:5" ht="13.5" hidden="1" customHeight="1" x14ac:dyDescent="0.2">
      <c r="A163" s="139"/>
      <c r="C163" s="398"/>
      <c r="D163" s="397"/>
      <c r="E163" s="399"/>
    </row>
    <row r="164" spans="1:5" ht="13.5" hidden="1" customHeight="1" x14ac:dyDescent="0.2">
      <c r="A164" s="139"/>
      <c r="C164" s="398"/>
      <c r="D164" s="397"/>
      <c r="E164" s="399"/>
    </row>
    <row r="165" spans="1:5" ht="13.5" hidden="1" customHeight="1" x14ac:dyDescent="0.2">
      <c r="A165" s="139"/>
      <c r="C165" s="398"/>
      <c r="D165" s="397"/>
      <c r="E165" s="399"/>
    </row>
    <row r="166" spans="1:5" ht="13.5" hidden="1" customHeight="1" x14ac:dyDescent="0.2">
      <c r="C166" s="398"/>
      <c r="D166" s="397"/>
      <c r="E166" s="399"/>
    </row>
    <row r="167" spans="1:5" ht="13.5" hidden="1" customHeight="1" x14ac:dyDescent="0.2">
      <c r="A167" s="136" t="s">
        <v>941</v>
      </c>
      <c r="C167" s="398"/>
      <c r="D167" s="397"/>
      <c r="E167" s="399"/>
    </row>
    <row r="168" spans="1:5" ht="13.5" customHeight="1" x14ac:dyDescent="0.2">
      <c r="C168" s="398"/>
      <c r="D168" s="397"/>
      <c r="E168" s="399"/>
    </row>
    <row r="169" spans="1:5" ht="13.5" customHeight="1" thickBot="1" x14ac:dyDescent="0.25">
      <c r="A169" s="139" t="s">
        <v>678</v>
      </c>
      <c r="C169" s="402">
        <f>C157+C145</f>
        <v>1265634166</v>
      </c>
      <c r="D169" s="397"/>
      <c r="E169" s="402">
        <f>E157+E145</f>
        <v>1099183166</v>
      </c>
    </row>
    <row r="170" spans="1:5" ht="5.0999999999999996" customHeight="1" thickTop="1" x14ac:dyDescent="0.2"/>
    <row r="172" spans="1:5" ht="13.5" customHeight="1" x14ac:dyDescent="0.2">
      <c r="A172" s="136" t="s">
        <v>974</v>
      </c>
    </row>
    <row r="173" spans="1:5" ht="13.5" customHeight="1" x14ac:dyDescent="0.2">
      <c r="A173" s="391" t="s">
        <v>926</v>
      </c>
      <c r="B173" s="391"/>
      <c r="C173" s="465">
        <f>BCDKT!H23</f>
        <v>1265634166</v>
      </c>
      <c r="D173" s="466"/>
      <c r="E173" s="465">
        <f>BCDKT!J23</f>
        <v>1099183166</v>
      </c>
    </row>
    <row r="174" spans="1:5" ht="13.5" customHeight="1" x14ac:dyDescent="0.2">
      <c r="A174" s="391" t="s">
        <v>975</v>
      </c>
      <c r="B174" s="391"/>
      <c r="C174" s="452">
        <f>C173-C145</f>
        <v>0</v>
      </c>
      <c r="D174" s="450"/>
      <c r="E174" s="452">
        <f>E173-E145</f>
        <v>0</v>
      </c>
    </row>
    <row r="175" spans="1:5" ht="13.5" customHeight="1" x14ac:dyDescent="0.2">
      <c r="A175" s="391"/>
      <c r="B175" s="391"/>
      <c r="C175" s="391"/>
      <c r="D175" s="450"/>
      <c r="E175" s="391"/>
    </row>
    <row r="176" spans="1:5" ht="13.5" customHeight="1" x14ac:dyDescent="0.2">
      <c r="A176" s="391" t="s">
        <v>927</v>
      </c>
      <c r="B176" s="391"/>
      <c r="C176" s="463">
        <f>BCDKT!H44</f>
        <v>0</v>
      </c>
      <c r="D176" s="464"/>
      <c r="E176" s="463">
        <f>BCDKT!J44</f>
        <v>0</v>
      </c>
    </row>
    <row r="177" spans="1:5" ht="13.5" customHeight="1" x14ac:dyDescent="0.2">
      <c r="A177" s="391" t="s">
        <v>975</v>
      </c>
      <c r="B177" s="391"/>
      <c r="C177" s="455">
        <f>C176-C157</f>
        <v>0</v>
      </c>
      <c r="D177" s="450"/>
      <c r="E177" s="455">
        <f>E176-E157</f>
        <v>0</v>
      </c>
    </row>
    <row r="190" spans="1:5" ht="13.5" customHeight="1" x14ac:dyDescent="0.25">
      <c r="A190" s="409" t="str">
        <f>TM!$A$10&amp;". "&amp;TM!$B$10</f>
        <v>8. Phải thu theo tiến độ kế hoạch HĐ xây dựng</v>
      </c>
      <c r="B190" s="447"/>
      <c r="C190" s="447"/>
      <c r="D190" s="467"/>
      <c r="E190" s="396" t="s">
        <v>859</v>
      </c>
    </row>
    <row r="192" spans="1:5" ht="13.5" customHeight="1" x14ac:dyDescent="0.2">
      <c r="C192" s="301" t="str">
        <f>$C$6</f>
        <v>31/12/2015</v>
      </c>
      <c r="D192" s="160"/>
      <c r="E192" s="301" t="str">
        <f>$E$6</f>
        <v>31/12/2014</v>
      </c>
    </row>
    <row r="193" spans="1:5" ht="13.5" customHeight="1" x14ac:dyDescent="0.2">
      <c r="A193" s="138"/>
      <c r="B193" s="138"/>
      <c r="C193" s="143" t="str">
        <f>$C$8</f>
        <v>VND</v>
      </c>
      <c r="D193" s="160"/>
      <c r="E193" s="143" t="str">
        <f>$E$8</f>
        <v>VND</v>
      </c>
    </row>
    <row r="194" spans="1:5" ht="13.5" customHeight="1" x14ac:dyDescent="0.2">
      <c r="C194" s="194"/>
      <c r="D194" s="397"/>
      <c r="E194" s="194"/>
    </row>
    <row r="195" spans="1:5" ht="13.5" customHeight="1" x14ac:dyDescent="0.2">
      <c r="A195" s="136" t="s">
        <v>942</v>
      </c>
      <c r="C195" s="398"/>
      <c r="D195" s="397"/>
      <c r="E195" s="399"/>
    </row>
    <row r="196" spans="1:5" ht="13.5" hidden="1" customHeight="1" x14ac:dyDescent="0.2">
      <c r="C196" s="398"/>
      <c r="D196" s="397"/>
      <c r="E196" s="399"/>
    </row>
    <row r="197" spans="1:5" ht="13.5" hidden="1" customHeight="1" x14ac:dyDescent="0.2">
      <c r="C197" s="398"/>
      <c r="D197" s="397"/>
      <c r="E197" s="399"/>
    </row>
    <row r="198" spans="1:5" ht="13.5" hidden="1" customHeight="1" x14ac:dyDescent="0.2">
      <c r="C198" s="398"/>
      <c r="D198" s="397"/>
      <c r="E198" s="399"/>
    </row>
    <row r="199" spans="1:5" ht="13.5" hidden="1" customHeight="1" x14ac:dyDescent="0.2">
      <c r="C199" s="398"/>
      <c r="D199" s="397"/>
      <c r="E199" s="399"/>
    </row>
    <row r="200" spans="1:5" ht="13.5" hidden="1" customHeight="1" x14ac:dyDescent="0.2">
      <c r="C200" s="398"/>
      <c r="D200" s="397"/>
      <c r="E200" s="399"/>
    </row>
    <row r="201" spans="1:5" ht="13.5" hidden="1" customHeight="1" x14ac:dyDescent="0.2">
      <c r="C201" s="398"/>
      <c r="D201" s="397"/>
      <c r="E201" s="399"/>
    </row>
    <row r="202" spans="1:5" ht="13.5" hidden="1" customHeight="1" x14ac:dyDescent="0.2">
      <c r="C202" s="398"/>
      <c r="D202" s="397"/>
      <c r="E202" s="399"/>
    </row>
    <row r="203" spans="1:5" ht="13.5" hidden="1" customHeight="1" x14ac:dyDescent="0.2">
      <c r="C203" s="398"/>
      <c r="D203" s="397"/>
      <c r="E203" s="399"/>
    </row>
    <row r="204" spans="1:5" ht="13.5" customHeight="1" x14ac:dyDescent="0.2">
      <c r="C204" s="398"/>
      <c r="D204" s="397"/>
      <c r="E204" s="399"/>
    </row>
    <row r="205" spans="1:5" ht="13.5" customHeight="1" x14ac:dyDescent="0.2">
      <c r="C205" s="398"/>
      <c r="D205" s="397"/>
      <c r="E205" s="399"/>
    </row>
    <row r="206" spans="1:5" ht="13.5" customHeight="1" thickBot="1" x14ac:dyDescent="0.25">
      <c r="A206" s="139" t="s">
        <v>678</v>
      </c>
      <c r="C206" s="402">
        <f>SUM(C195:C204)</f>
        <v>0</v>
      </c>
      <c r="D206" s="397"/>
      <c r="E206" s="402">
        <f>SUM(E195:E204)</f>
        <v>0</v>
      </c>
    </row>
    <row r="207" spans="1:5" ht="13.5" customHeight="1" thickTop="1" x14ac:dyDescent="0.2"/>
    <row r="209" spans="1:9" ht="13.5" customHeight="1" x14ac:dyDescent="0.2">
      <c r="A209" s="136" t="s">
        <v>974</v>
      </c>
      <c r="C209" s="471">
        <f>BCDKT!H24</f>
        <v>0</v>
      </c>
      <c r="D209" s="471"/>
      <c r="E209" s="471">
        <f>BCDKT!J24</f>
        <v>0</v>
      </c>
    </row>
    <row r="210" spans="1:9" ht="13.5" customHeight="1" x14ac:dyDescent="0.2">
      <c r="A210" s="136" t="s">
        <v>975</v>
      </c>
      <c r="C210" s="405">
        <f>C206-C209</f>
        <v>0</v>
      </c>
      <c r="E210" s="405">
        <f>E206-E209</f>
        <v>0</v>
      </c>
    </row>
    <row r="220" spans="1:9" ht="13.5" customHeight="1" x14ac:dyDescent="0.25">
      <c r="A220" s="409" t="str">
        <f>TM!$A$11&amp;". "&amp;TM!$B$11</f>
        <v>9. Phải thu về cho vay</v>
      </c>
      <c r="B220" s="447"/>
      <c r="C220" s="447"/>
      <c r="D220" s="467"/>
      <c r="E220" s="396" t="s">
        <v>859</v>
      </c>
      <c r="I220" s="194" t="s">
        <v>985</v>
      </c>
    </row>
    <row r="222" spans="1:9" ht="13.5" customHeight="1" x14ac:dyDescent="0.2">
      <c r="C222" s="301" t="str">
        <f>$C$6</f>
        <v>31/12/2015</v>
      </c>
      <c r="D222" s="160"/>
      <c r="E222" s="301" t="str">
        <f>$E$6</f>
        <v>31/12/2014</v>
      </c>
    </row>
    <row r="223" spans="1:9" ht="13.5" customHeight="1" x14ac:dyDescent="0.2">
      <c r="A223" s="138"/>
      <c r="B223" s="138"/>
      <c r="C223" s="143" t="str">
        <f>$C$8</f>
        <v>VND</v>
      </c>
      <c r="D223" s="160"/>
      <c r="E223" s="143" t="str">
        <f>$E$8</f>
        <v>VND</v>
      </c>
    </row>
    <row r="224" spans="1:9" ht="13.5" customHeight="1" x14ac:dyDescent="0.2">
      <c r="C224" s="194"/>
      <c r="D224" s="397"/>
      <c r="E224" s="194"/>
    </row>
    <row r="225" spans="1:5" ht="13.5" hidden="1" customHeight="1" x14ac:dyDescent="0.2">
      <c r="A225" s="139" t="s">
        <v>977</v>
      </c>
      <c r="B225" s="139"/>
      <c r="C225" s="306">
        <f>SUM(C226:C235)</f>
        <v>0</v>
      </c>
      <c r="D225" s="306"/>
      <c r="E225" s="306">
        <f>SUM(E226:E235)</f>
        <v>0</v>
      </c>
    </row>
    <row r="226" spans="1:5" ht="13.5" hidden="1" customHeight="1" x14ac:dyDescent="0.2">
      <c r="A226" s="139"/>
      <c r="B226" s="139"/>
      <c r="C226" s="479"/>
      <c r="D226" s="479"/>
      <c r="E226" s="479"/>
    </row>
    <row r="227" spans="1:5" ht="13.5" hidden="1" customHeight="1" x14ac:dyDescent="0.2">
      <c r="A227" s="139"/>
      <c r="B227" s="139"/>
      <c r="C227" s="479"/>
      <c r="D227" s="479"/>
      <c r="E227" s="479"/>
    </row>
    <row r="228" spans="1:5" ht="13.5" hidden="1" customHeight="1" x14ac:dyDescent="0.2">
      <c r="A228" s="139"/>
      <c r="B228" s="139"/>
      <c r="C228" s="479"/>
      <c r="D228" s="479"/>
      <c r="E228" s="479"/>
    </row>
    <row r="229" spans="1:5" ht="13.5" hidden="1" customHeight="1" x14ac:dyDescent="0.2">
      <c r="A229" s="139"/>
      <c r="B229" s="139"/>
      <c r="C229" s="479"/>
      <c r="D229" s="479"/>
      <c r="E229" s="479"/>
    </row>
    <row r="230" spans="1:5" ht="13.5" hidden="1" customHeight="1" x14ac:dyDescent="0.2">
      <c r="A230" s="139"/>
      <c r="B230" s="139"/>
      <c r="C230" s="479"/>
      <c r="D230" s="479"/>
      <c r="E230" s="479"/>
    </row>
    <row r="231" spans="1:5" ht="13.5" hidden="1" customHeight="1" x14ac:dyDescent="0.2">
      <c r="A231" s="139"/>
      <c r="B231" s="139"/>
      <c r="C231" s="479"/>
      <c r="D231" s="479"/>
      <c r="E231" s="479"/>
    </row>
    <row r="232" spans="1:5" ht="13.5" hidden="1" customHeight="1" x14ac:dyDescent="0.2">
      <c r="A232" s="139"/>
      <c r="B232" s="139"/>
      <c r="C232" s="479"/>
      <c r="D232" s="479"/>
      <c r="E232" s="479"/>
    </row>
    <row r="233" spans="1:5" ht="13.5" hidden="1" customHeight="1" x14ac:dyDescent="0.2">
      <c r="A233" s="139"/>
      <c r="B233" s="139"/>
      <c r="C233" s="479"/>
      <c r="D233" s="479"/>
      <c r="E233" s="479"/>
    </row>
    <row r="234" spans="1:5" ht="13.5" hidden="1" customHeight="1" x14ac:dyDescent="0.2">
      <c r="C234" s="479"/>
      <c r="D234" s="479"/>
      <c r="E234" s="479"/>
    </row>
    <row r="235" spans="1:5" ht="13.5" customHeight="1" x14ac:dyDescent="0.2">
      <c r="A235" s="136" t="s">
        <v>978</v>
      </c>
      <c r="C235" s="479">
        <v>0</v>
      </c>
      <c r="D235" s="479"/>
      <c r="E235" s="479">
        <v>0</v>
      </c>
    </row>
    <row r="236" spans="1:5" ht="13.5" hidden="1" customHeight="1" x14ac:dyDescent="0.2">
      <c r="C236" s="306"/>
      <c r="D236" s="306"/>
      <c r="E236" s="306"/>
    </row>
    <row r="237" spans="1:5" ht="13.5" hidden="1" customHeight="1" x14ac:dyDescent="0.2">
      <c r="A237" s="139" t="s">
        <v>980</v>
      </c>
      <c r="C237" s="306">
        <f>SUM(C238:C247)</f>
        <v>0</v>
      </c>
      <c r="D237" s="306"/>
      <c r="E237" s="306">
        <f>SUM(E238:E247)</f>
        <v>0</v>
      </c>
    </row>
    <row r="238" spans="1:5" ht="13.5" hidden="1" customHeight="1" x14ac:dyDescent="0.2">
      <c r="A238" s="139"/>
      <c r="C238" s="479"/>
      <c r="D238" s="479"/>
      <c r="E238" s="479"/>
    </row>
    <row r="239" spans="1:5" ht="13.5" hidden="1" customHeight="1" x14ac:dyDescent="0.2">
      <c r="A239" s="139"/>
      <c r="C239" s="479"/>
      <c r="D239" s="479"/>
      <c r="E239" s="479"/>
    </row>
    <row r="240" spans="1:5" ht="13.5" hidden="1" customHeight="1" x14ac:dyDescent="0.2">
      <c r="A240" s="139"/>
      <c r="C240" s="479"/>
      <c r="D240" s="479"/>
      <c r="E240" s="479"/>
    </row>
    <row r="241" spans="1:5" ht="13.5" hidden="1" customHeight="1" x14ac:dyDescent="0.2">
      <c r="A241" s="139"/>
      <c r="C241" s="479"/>
      <c r="D241" s="479"/>
      <c r="E241" s="479"/>
    </row>
    <row r="242" spans="1:5" ht="13.5" hidden="1" customHeight="1" x14ac:dyDescent="0.2">
      <c r="A242" s="139"/>
      <c r="C242" s="479"/>
      <c r="D242" s="479"/>
      <c r="E242" s="479"/>
    </row>
    <row r="243" spans="1:5" ht="13.5" hidden="1" customHeight="1" x14ac:dyDescent="0.2">
      <c r="A243" s="139"/>
      <c r="C243" s="479"/>
      <c r="D243" s="479"/>
      <c r="E243" s="479"/>
    </row>
    <row r="244" spans="1:5" ht="13.5" hidden="1" customHeight="1" x14ac:dyDescent="0.2">
      <c r="A244" s="139"/>
      <c r="C244" s="479"/>
      <c r="D244" s="479"/>
      <c r="E244" s="479"/>
    </row>
    <row r="245" spans="1:5" ht="13.5" hidden="1" customHeight="1" x14ac:dyDescent="0.2">
      <c r="A245" s="139"/>
      <c r="C245" s="479"/>
      <c r="D245" s="479"/>
      <c r="E245" s="479"/>
    </row>
    <row r="246" spans="1:5" ht="13.5" hidden="1" customHeight="1" x14ac:dyDescent="0.2">
      <c r="C246" s="479"/>
      <c r="D246" s="479"/>
      <c r="E246" s="479"/>
    </row>
    <row r="247" spans="1:5" ht="13.5" hidden="1" customHeight="1" x14ac:dyDescent="0.2">
      <c r="A247" s="136" t="s">
        <v>979</v>
      </c>
      <c r="C247" s="479"/>
      <c r="D247" s="479"/>
      <c r="E247" s="479"/>
    </row>
    <row r="248" spans="1:5" ht="13.5" customHeight="1" x14ac:dyDescent="0.2">
      <c r="C248" s="398"/>
      <c r="D248" s="397"/>
      <c r="E248" s="399"/>
    </row>
    <row r="249" spans="1:5" ht="13.5" customHeight="1" thickBot="1" x14ac:dyDescent="0.25">
      <c r="A249" s="139" t="s">
        <v>678</v>
      </c>
      <c r="C249" s="305">
        <f>C237+C225</f>
        <v>0</v>
      </c>
      <c r="D249" s="397"/>
      <c r="E249" s="305">
        <f>E237+E225</f>
        <v>0</v>
      </c>
    </row>
    <row r="250" spans="1:5" ht="13.5" customHeight="1" thickTop="1" x14ac:dyDescent="0.2"/>
    <row r="252" spans="1:5" ht="13.5" customHeight="1" x14ac:dyDescent="0.2">
      <c r="A252" s="136" t="s">
        <v>974</v>
      </c>
    </row>
    <row r="253" spans="1:5" ht="13.5" customHeight="1" x14ac:dyDescent="0.2">
      <c r="A253" s="391" t="s">
        <v>926</v>
      </c>
      <c r="B253" s="391"/>
      <c r="C253" s="465">
        <f>BCDKT!H25</f>
        <v>0</v>
      </c>
      <c r="D253" s="466"/>
      <c r="E253" s="465">
        <f>BCDKT!J25</f>
        <v>0</v>
      </c>
    </row>
    <row r="254" spans="1:5" ht="13.5" customHeight="1" x14ac:dyDescent="0.2">
      <c r="A254" s="391" t="s">
        <v>975</v>
      </c>
      <c r="B254" s="391"/>
      <c r="C254" s="452">
        <f>C253-C225</f>
        <v>0</v>
      </c>
      <c r="D254" s="450"/>
      <c r="E254" s="452">
        <f>E249-E253</f>
        <v>0</v>
      </c>
    </row>
    <row r="255" spans="1:5" ht="13.5" customHeight="1" x14ac:dyDescent="0.2">
      <c r="A255" s="391"/>
      <c r="B255" s="391"/>
      <c r="C255" s="391"/>
      <c r="D255" s="450"/>
      <c r="E255" s="391"/>
    </row>
    <row r="256" spans="1:5" ht="13.5" customHeight="1" x14ac:dyDescent="0.2">
      <c r="A256" s="391" t="s">
        <v>927</v>
      </c>
      <c r="B256" s="391"/>
      <c r="C256" s="463">
        <f>BCDKT!H45</f>
        <v>0</v>
      </c>
      <c r="D256" s="464"/>
      <c r="E256" s="463">
        <f>BCDKT!J45</f>
        <v>0</v>
      </c>
    </row>
    <row r="257" spans="1:5" ht="13.5" customHeight="1" x14ac:dyDescent="0.2">
      <c r="A257" s="391" t="s">
        <v>975</v>
      </c>
      <c r="B257" s="391"/>
      <c r="C257" s="455">
        <f>C256-C237</f>
        <v>0</v>
      </c>
      <c r="D257" s="450"/>
      <c r="E257" s="455">
        <f>E256-E237</f>
        <v>0</v>
      </c>
    </row>
    <row r="270" spans="1:5" ht="13.5" customHeight="1" x14ac:dyDescent="0.25">
      <c r="A270" s="409" t="str">
        <f>TM!$A$13&amp;". "&amp;TM!$B$13</f>
        <v>11. Dự phòng phải thu khó đòi</v>
      </c>
      <c r="B270" s="447"/>
      <c r="C270" s="447"/>
      <c r="D270" s="467"/>
      <c r="E270" s="396" t="s">
        <v>859</v>
      </c>
    </row>
    <row r="272" spans="1:5" ht="13.5" customHeight="1" x14ac:dyDescent="0.2">
      <c r="C272" s="301" t="str">
        <f>$C$6</f>
        <v>31/12/2015</v>
      </c>
      <c r="D272" s="160"/>
      <c r="E272" s="301" t="str">
        <f>$E$6</f>
        <v>31/12/2014</v>
      </c>
    </row>
    <row r="273" spans="1:5" ht="13.5" customHeight="1" x14ac:dyDescent="0.2">
      <c r="A273" s="138"/>
      <c r="B273" s="138"/>
      <c r="C273" s="143" t="str">
        <f>$C$8</f>
        <v>VND</v>
      </c>
      <c r="D273" s="160"/>
      <c r="E273" s="143" t="str">
        <f>$E$8</f>
        <v>VND</v>
      </c>
    </row>
    <row r="274" spans="1:5" ht="13.5" customHeight="1" x14ac:dyDescent="0.2">
      <c r="C274" s="194"/>
      <c r="D274" s="397"/>
      <c r="E274" s="194"/>
    </row>
    <row r="275" spans="1:5" ht="13.5" hidden="1" customHeight="1" x14ac:dyDescent="0.2">
      <c r="A275" s="139" t="s">
        <v>928</v>
      </c>
      <c r="C275" s="194"/>
      <c r="D275" s="397"/>
      <c r="E275" s="194"/>
    </row>
    <row r="277" spans="1:5" ht="13.5" customHeight="1" x14ac:dyDescent="0.2">
      <c r="C277" s="479"/>
      <c r="D277" s="479"/>
      <c r="E277" s="479"/>
    </row>
    <row r="278" spans="1:5" ht="13.5" customHeight="1" x14ac:dyDescent="0.2">
      <c r="C278" s="479"/>
      <c r="D278" s="479"/>
      <c r="E278" s="479"/>
    </row>
    <row r="279" spans="1:5" ht="13.5" customHeight="1" x14ac:dyDescent="0.2">
      <c r="C279" s="479"/>
      <c r="D279" s="479"/>
      <c r="E279" s="479"/>
    </row>
    <row r="280" spans="1:5" ht="13.5" hidden="1" customHeight="1" x14ac:dyDescent="0.2">
      <c r="A280" s="139"/>
      <c r="C280" s="479"/>
      <c r="D280" s="479"/>
      <c r="E280" s="479"/>
    </row>
    <row r="281" spans="1:5" ht="13.5" hidden="1" customHeight="1" x14ac:dyDescent="0.2">
      <c r="A281" s="139"/>
      <c r="C281" s="479"/>
      <c r="D281" s="479"/>
      <c r="E281" s="479"/>
    </row>
    <row r="282" spans="1:5" ht="13.5" hidden="1" customHeight="1" x14ac:dyDescent="0.2">
      <c r="A282" s="139"/>
      <c r="C282" s="479"/>
      <c r="D282" s="479"/>
      <c r="E282" s="479"/>
    </row>
    <row r="283" spans="1:5" ht="13.5" hidden="1" customHeight="1" x14ac:dyDescent="0.2">
      <c r="A283" s="139"/>
      <c r="C283" s="479"/>
      <c r="D283" s="479"/>
      <c r="E283" s="479"/>
    </row>
    <row r="284" spans="1:5" ht="13.5" hidden="1" customHeight="1" x14ac:dyDescent="0.2">
      <c r="A284" s="139"/>
      <c r="C284" s="479"/>
      <c r="D284" s="479"/>
      <c r="E284" s="479"/>
    </row>
    <row r="285" spans="1:5" ht="13.5" hidden="1" customHeight="1" x14ac:dyDescent="0.2">
      <c r="C285" s="479"/>
      <c r="D285" s="479"/>
      <c r="E285" s="479"/>
    </row>
    <row r="286" spans="1:5" ht="13.5" hidden="1" customHeight="1" x14ac:dyDescent="0.2">
      <c r="A286" s="139" t="s">
        <v>981</v>
      </c>
      <c r="C286" s="479"/>
      <c r="D286" s="479"/>
      <c r="E286" s="479"/>
    </row>
    <row r="287" spans="1:5" ht="13.5" hidden="1" customHeight="1" x14ac:dyDescent="0.2">
      <c r="C287" s="479"/>
      <c r="D287" s="479"/>
      <c r="E287" s="479"/>
    </row>
    <row r="288" spans="1:5" ht="13.5" hidden="1" customHeight="1" x14ac:dyDescent="0.2">
      <c r="C288" s="479"/>
      <c r="D288" s="479"/>
      <c r="E288" s="479"/>
    </row>
    <row r="289" spans="1:5" ht="13.5" hidden="1" customHeight="1" x14ac:dyDescent="0.2">
      <c r="C289" s="479"/>
      <c r="D289" s="479"/>
      <c r="E289" s="479"/>
    </row>
    <row r="290" spans="1:5" ht="13.5" hidden="1" customHeight="1" x14ac:dyDescent="0.2">
      <c r="C290" s="479"/>
      <c r="D290" s="479"/>
      <c r="E290" s="479"/>
    </row>
    <row r="291" spans="1:5" ht="13.5" hidden="1" customHeight="1" x14ac:dyDescent="0.2">
      <c r="C291" s="479"/>
      <c r="D291" s="479"/>
      <c r="E291" s="479"/>
    </row>
    <row r="292" spans="1:5" ht="13.5" hidden="1" customHeight="1" x14ac:dyDescent="0.2">
      <c r="C292" s="479"/>
      <c r="D292" s="479"/>
      <c r="E292" s="479"/>
    </row>
    <row r="293" spans="1:5" ht="13.5" hidden="1" customHeight="1" x14ac:dyDescent="0.2">
      <c r="C293" s="479"/>
      <c r="D293" s="479"/>
      <c r="E293" s="479"/>
    </row>
    <row r="294" spans="1:5" ht="13.5" hidden="1" customHeight="1" x14ac:dyDescent="0.2">
      <c r="C294" s="479"/>
      <c r="D294" s="479"/>
      <c r="E294" s="479"/>
    </row>
    <row r="295" spans="1:5" ht="13.5" hidden="1" customHeight="1" x14ac:dyDescent="0.2">
      <c r="C295" s="479"/>
      <c r="D295" s="479"/>
      <c r="E295" s="479"/>
    </row>
    <row r="296" spans="1:5" ht="13.5" customHeight="1" x14ac:dyDescent="0.2">
      <c r="C296" s="398"/>
      <c r="D296" s="397"/>
      <c r="E296" s="399"/>
    </row>
    <row r="297" spans="1:5" ht="13.5" customHeight="1" thickBot="1" x14ac:dyDescent="0.25">
      <c r="A297" s="139" t="s">
        <v>678</v>
      </c>
      <c r="C297" s="305">
        <f>SUM(C276:C285)</f>
        <v>0</v>
      </c>
      <c r="D297" s="397"/>
      <c r="E297" s="305">
        <f>SUM(E276:E285)</f>
        <v>0</v>
      </c>
    </row>
    <row r="298" spans="1:5" ht="13.5" customHeight="1" thickTop="1" x14ac:dyDescent="0.2"/>
    <row r="300" spans="1:5" ht="13.5" customHeight="1" x14ac:dyDescent="0.2">
      <c r="A300" s="136" t="s">
        <v>974</v>
      </c>
    </row>
    <row r="301" spans="1:5" ht="13.5" customHeight="1" x14ac:dyDescent="0.2">
      <c r="A301" s="391" t="s">
        <v>926</v>
      </c>
      <c r="B301" s="391"/>
      <c r="C301" s="465">
        <f>BCDKT!H27</f>
        <v>0</v>
      </c>
      <c r="D301" s="466"/>
      <c r="E301" s="465">
        <f>BCDKT!J27</f>
        <v>0</v>
      </c>
    </row>
    <row r="302" spans="1:5" ht="13.5" customHeight="1" x14ac:dyDescent="0.2">
      <c r="A302" s="391" t="s">
        <v>975</v>
      </c>
      <c r="B302" s="391"/>
      <c r="C302" s="452">
        <f>C297+C301</f>
        <v>0</v>
      </c>
      <c r="D302" s="450"/>
      <c r="E302" s="452">
        <f>E297+E301</f>
        <v>0</v>
      </c>
    </row>
    <row r="310" spans="1:11" ht="13.5" customHeight="1" x14ac:dyDescent="0.25">
      <c r="A310" s="409" t="str">
        <f>TM!$A$15&amp;". "&amp;TM!$B$15</f>
        <v>13. Chi phí trả trước</v>
      </c>
      <c r="B310" s="447"/>
      <c r="C310" s="447"/>
      <c r="D310" s="467"/>
      <c r="E310" s="396" t="s">
        <v>859</v>
      </c>
    </row>
    <row r="312" spans="1:11" ht="13.5" customHeight="1" x14ac:dyDescent="0.2">
      <c r="C312" s="301" t="str">
        <f>$C$6</f>
        <v>31/12/2015</v>
      </c>
      <c r="D312" s="160"/>
      <c r="E312" s="301" t="str">
        <f>$E$6</f>
        <v>31/12/2014</v>
      </c>
    </row>
    <row r="313" spans="1:11" ht="13.5" customHeight="1" x14ac:dyDescent="0.2">
      <c r="A313" s="138"/>
      <c r="B313" s="138"/>
      <c r="C313" s="143" t="str">
        <f>$C$8</f>
        <v>VND</v>
      </c>
      <c r="D313" s="160"/>
      <c r="E313" s="143" t="str">
        <f>$E$8</f>
        <v>VND</v>
      </c>
    </row>
    <row r="314" spans="1:11" ht="13.5" customHeight="1" x14ac:dyDescent="0.2">
      <c r="C314" s="194"/>
      <c r="D314" s="397"/>
      <c r="E314" s="194"/>
    </row>
    <row r="315" spans="1:11" ht="13.5" hidden="1" customHeight="1" x14ac:dyDescent="0.25">
      <c r="A315" s="139" t="s">
        <v>856</v>
      </c>
      <c r="B315" s="139"/>
      <c r="C315" s="406">
        <f>SUM(C316:C325)</f>
        <v>0</v>
      </c>
      <c r="D315" s="407"/>
      <c r="E315" s="406">
        <f>SUM(E316:E325)</f>
        <v>0</v>
      </c>
      <c r="G315"/>
      <c r="H315"/>
      <c r="I315"/>
      <c r="J315"/>
      <c r="K315" s="496"/>
    </row>
    <row r="316" spans="1:11" ht="13.5" hidden="1" customHeight="1" x14ac:dyDescent="0.25">
      <c r="A316" s="136" t="s">
        <v>986</v>
      </c>
      <c r="C316" s="398">
        <v>0</v>
      </c>
      <c r="D316" s="397"/>
      <c r="E316" s="399">
        <v>0</v>
      </c>
      <c r="G316"/>
      <c r="H316"/>
      <c r="I316"/>
      <c r="J316"/>
      <c r="K316" s="496"/>
    </row>
    <row r="317" spans="1:11" ht="13.5" hidden="1" customHeight="1" x14ac:dyDescent="0.25">
      <c r="A317" s="139"/>
      <c r="B317" s="139"/>
      <c r="C317" s="406"/>
      <c r="D317" s="407"/>
      <c r="E317" s="410"/>
      <c r="G317"/>
      <c r="H317"/>
      <c r="I317"/>
      <c r="J317"/>
      <c r="K317" s="496"/>
    </row>
    <row r="318" spans="1:11" ht="13.5" hidden="1" customHeight="1" x14ac:dyDescent="0.25">
      <c r="A318" s="139"/>
      <c r="B318" s="139"/>
      <c r="C318" s="406"/>
      <c r="D318" s="407"/>
      <c r="E318" s="410"/>
      <c r="G318"/>
      <c r="H318"/>
      <c r="I318"/>
      <c r="J318"/>
      <c r="K318" s="496"/>
    </row>
    <row r="319" spans="1:11" ht="13.5" hidden="1" customHeight="1" x14ac:dyDescent="0.25">
      <c r="A319" s="139"/>
      <c r="B319" s="139"/>
      <c r="C319" s="406"/>
      <c r="D319" s="407"/>
      <c r="E319" s="410"/>
      <c r="G319"/>
      <c r="H319"/>
      <c r="I319"/>
      <c r="J319"/>
      <c r="K319" s="496"/>
    </row>
    <row r="320" spans="1:11" ht="13.5" hidden="1" customHeight="1" x14ac:dyDescent="0.25">
      <c r="A320" s="139"/>
      <c r="B320" s="139"/>
      <c r="C320" s="406"/>
      <c r="D320" s="407"/>
      <c r="E320" s="410"/>
      <c r="G320"/>
      <c r="H320"/>
      <c r="I320"/>
      <c r="J320"/>
      <c r="K320" s="496"/>
    </row>
    <row r="321" spans="1:11" ht="13.5" hidden="1" customHeight="1" x14ac:dyDescent="0.25">
      <c r="A321" s="139"/>
      <c r="B321" s="139"/>
      <c r="C321" s="406"/>
      <c r="D321" s="407"/>
      <c r="E321" s="410"/>
      <c r="G321"/>
      <c r="H321"/>
      <c r="I321"/>
      <c r="J321"/>
      <c r="K321" s="496"/>
    </row>
    <row r="322" spans="1:11" ht="13.5" hidden="1" customHeight="1" x14ac:dyDescent="0.25">
      <c r="A322" s="139"/>
      <c r="B322" s="139"/>
      <c r="C322" s="406"/>
      <c r="D322" s="407"/>
      <c r="E322" s="410"/>
      <c r="G322"/>
      <c r="H322"/>
      <c r="I322"/>
      <c r="J322"/>
      <c r="K322" s="496"/>
    </row>
    <row r="323" spans="1:11" ht="13.5" hidden="1" customHeight="1" x14ac:dyDescent="0.25">
      <c r="A323" s="139"/>
      <c r="B323" s="139"/>
      <c r="C323" s="406"/>
      <c r="D323" s="407"/>
      <c r="E323" s="410"/>
      <c r="G323"/>
      <c r="H323"/>
      <c r="I323"/>
      <c r="J323"/>
      <c r="K323" s="496"/>
    </row>
    <row r="324" spans="1:11" ht="13.5" hidden="1" customHeight="1" x14ac:dyDescent="0.25">
      <c r="C324" s="398"/>
      <c r="D324" s="397"/>
      <c r="E324" s="399"/>
      <c r="G324"/>
      <c r="H324"/>
      <c r="I324"/>
      <c r="J324"/>
      <c r="K324" s="496"/>
    </row>
    <row r="325" spans="1:11" ht="13.5" hidden="1" customHeight="1" x14ac:dyDescent="0.25">
      <c r="C325" s="398"/>
      <c r="D325" s="397"/>
      <c r="E325" s="399"/>
      <c r="G325"/>
      <c r="H325"/>
      <c r="I325"/>
      <c r="J325"/>
      <c r="K325" s="496"/>
    </row>
    <row r="326" spans="1:11" ht="13.5" hidden="1" customHeight="1" x14ac:dyDescent="0.25">
      <c r="C326" s="398"/>
      <c r="D326" s="397"/>
      <c r="E326" s="399"/>
      <c r="G326"/>
      <c r="H326"/>
      <c r="I326"/>
      <c r="J326"/>
      <c r="K326" s="496"/>
    </row>
    <row r="327" spans="1:11" ht="13.5" hidden="1" customHeight="1" x14ac:dyDescent="0.25">
      <c r="A327" s="139" t="s">
        <v>857</v>
      </c>
      <c r="C327" s="406">
        <f>SUM(C328:C337)</f>
        <v>1550436661</v>
      </c>
      <c r="D327" s="407"/>
      <c r="E327" s="406">
        <f>SUM(E328:E337)</f>
        <v>557138150</v>
      </c>
      <c r="G327"/>
      <c r="H327"/>
      <c r="I327"/>
      <c r="J327"/>
      <c r="K327" s="496"/>
    </row>
    <row r="328" spans="1:11" ht="13.5" customHeight="1" x14ac:dyDescent="0.25">
      <c r="A328" s="136" t="s">
        <v>986</v>
      </c>
      <c r="C328" s="398">
        <v>1550436661</v>
      </c>
      <c r="D328" s="397"/>
      <c r="E328" s="399">
        <v>557138150</v>
      </c>
      <c r="G328"/>
      <c r="H328"/>
      <c r="I328"/>
      <c r="J328"/>
      <c r="K328" s="496"/>
    </row>
    <row r="329" spans="1:11" ht="13.5" hidden="1" customHeight="1" x14ac:dyDescent="0.25">
      <c r="C329" s="398"/>
      <c r="D329" s="397"/>
      <c r="E329" s="399"/>
      <c r="G329"/>
      <c r="H329"/>
      <c r="I329"/>
      <c r="J329"/>
      <c r="K329" s="496"/>
    </row>
    <row r="330" spans="1:11" ht="13.5" hidden="1" customHeight="1" x14ac:dyDescent="0.25">
      <c r="C330" s="398"/>
      <c r="D330" s="397"/>
      <c r="E330" s="399"/>
      <c r="G330"/>
      <c r="H330"/>
      <c r="I330"/>
      <c r="J330"/>
      <c r="K330" s="496"/>
    </row>
    <row r="331" spans="1:11" ht="13.5" hidden="1" customHeight="1" x14ac:dyDescent="0.25">
      <c r="C331" s="398"/>
      <c r="D331" s="397"/>
      <c r="E331" s="399"/>
      <c r="G331"/>
      <c r="H331"/>
      <c r="I331"/>
      <c r="J331"/>
      <c r="K331" s="496"/>
    </row>
    <row r="332" spans="1:11" ht="13.5" hidden="1" customHeight="1" x14ac:dyDescent="0.2">
      <c r="C332" s="398"/>
      <c r="D332" s="397"/>
      <c r="E332" s="399"/>
    </row>
    <row r="333" spans="1:11" ht="13.5" hidden="1" customHeight="1" x14ac:dyDescent="0.2">
      <c r="C333" s="398"/>
      <c r="D333" s="397"/>
      <c r="E333" s="399"/>
    </row>
    <row r="334" spans="1:11" ht="13.5" hidden="1" customHeight="1" x14ac:dyDescent="0.2">
      <c r="C334" s="398"/>
      <c r="D334" s="397"/>
      <c r="E334" s="399"/>
    </row>
    <row r="335" spans="1:11" ht="13.5" hidden="1" customHeight="1" x14ac:dyDescent="0.2">
      <c r="C335" s="398"/>
      <c r="D335" s="397"/>
      <c r="E335" s="399"/>
    </row>
    <row r="336" spans="1:11" ht="13.5" hidden="1" customHeight="1" x14ac:dyDescent="0.2">
      <c r="C336" s="398"/>
      <c r="D336" s="397"/>
      <c r="E336" s="399"/>
    </row>
    <row r="337" spans="1:5" ht="13.5" hidden="1" customHeight="1" x14ac:dyDescent="0.2">
      <c r="C337" s="398"/>
      <c r="D337" s="397"/>
      <c r="E337" s="399"/>
    </row>
    <row r="338" spans="1:5" ht="13.5" customHeight="1" x14ac:dyDescent="0.2">
      <c r="C338" s="398"/>
      <c r="D338" s="397"/>
      <c r="E338" s="399"/>
    </row>
    <row r="339" spans="1:5" ht="13.5" customHeight="1" thickBot="1" x14ac:dyDescent="0.25">
      <c r="A339" s="139" t="s">
        <v>678</v>
      </c>
      <c r="C339" s="402">
        <f>C327+C315</f>
        <v>1550436661</v>
      </c>
      <c r="D339" s="397"/>
      <c r="E339" s="402">
        <f>E327+E315</f>
        <v>557138150</v>
      </c>
    </row>
    <row r="340" spans="1:5" ht="5.0999999999999996" customHeight="1" thickTop="1" x14ac:dyDescent="0.2"/>
    <row r="341" spans="1:5" ht="13.5" customHeight="1" x14ac:dyDescent="0.2">
      <c r="A341" s="136" t="s">
        <v>974</v>
      </c>
    </row>
    <row r="342" spans="1:5" ht="13.5" customHeight="1" x14ac:dyDescent="0.2">
      <c r="A342" s="136" t="s">
        <v>926</v>
      </c>
      <c r="C342" s="408">
        <f>BCDKT!H33</f>
        <v>0</v>
      </c>
      <c r="D342" s="448"/>
      <c r="E342" s="408">
        <f>BCDKT!J33</f>
        <v>0</v>
      </c>
    </row>
    <row r="343" spans="1:5" ht="13.5" customHeight="1" x14ac:dyDescent="0.2">
      <c r="A343" s="136" t="s">
        <v>975</v>
      </c>
      <c r="C343" s="194">
        <f>C342-C315</f>
        <v>0</v>
      </c>
      <c r="D343" s="397"/>
      <c r="E343" s="194">
        <f>E342-E315</f>
        <v>0</v>
      </c>
    </row>
    <row r="344" spans="1:5" ht="13.5" customHeight="1" x14ac:dyDescent="0.2">
      <c r="C344" s="194"/>
      <c r="D344" s="397"/>
      <c r="E344" s="194"/>
    </row>
    <row r="345" spans="1:5" ht="13.5" customHeight="1" x14ac:dyDescent="0.2">
      <c r="A345" s="136" t="s">
        <v>927</v>
      </c>
      <c r="C345" s="408">
        <f>BCDKT!H86</f>
        <v>1550436661</v>
      </c>
      <c r="D345" s="448"/>
      <c r="E345" s="408">
        <f>BCDKT!J86</f>
        <v>557138150</v>
      </c>
    </row>
    <row r="346" spans="1:5" ht="13.5" customHeight="1" x14ac:dyDescent="0.2">
      <c r="A346" s="136" t="s">
        <v>975</v>
      </c>
      <c r="C346" s="194">
        <f>C345-C327</f>
        <v>0</v>
      </c>
      <c r="D346" s="397"/>
      <c r="E346" s="194">
        <f>E345-E327</f>
        <v>0</v>
      </c>
    </row>
    <row r="347" spans="1:5" ht="13.5" customHeight="1" x14ac:dyDescent="0.2">
      <c r="C347" s="194"/>
      <c r="D347" s="397"/>
      <c r="E347" s="194"/>
    </row>
    <row r="360" spans="1:10" ht="13.5" customHeight="1" x14ac:dyDescent="0.25">
      <c r="A360" s="409" t="str">
        <f>TM!$A$17&amp;". "&amp;TM!$B$17</f>
        <v>15. Tài sản khác</v>
      </c>
      <c r="B360" s="447"/>
      <c r="C360" s="447"/>
      <c r="D360" s="467"/>
      <c r="E360" s="396" t="s">
        <v>859</v>
      </c>
    </row>
    <row r="362" spans="1:10" ht="13.5" customHeight="1" x14ac:dyDescent="0.2">
      <c r="C362" s="301" t="str">
        <f>$C$6</f>
        <v>31/12/2015</v>
      </c>
      <c r="D362" s="160"/>
      <c r="E362" s="301" t="str">
        <f>$E$6</f>
        <v>31/12/2014</v>
      </c>
    </row>
    <row r="363" spans="1:10" ht="13.5" customHeight="1" x14ac:dyDescent="0.2">
      <c r="A363" s="138"/>
      <c r="B363" s="138"/>
      <c r="C363" s="143" t="str">
        <f>$C$8</f>
        <v>VND</v>
      </c>
      <c r="D363" s="160"/>
      <c r="E363" s="143" t="str">
        <f>$E$8</f>
        <v>VND</v>
      </c>
    </row>
    <row r="364" spans="1:10" ht="13.5" customHeight="1" x14ac:dyDescent="0.25">
      <c r="C364" s="194"/>
      <c r="D364" s="397"/>
      <c r="E364" s="194"/>
      <c r="G364"/>
      <c r="H364"/>
      <c r="I364"/>
      <c r="J364"/>
    </row>
    <row r="365" spans="1:10" ht="13.5" customHeight="1" x14ac:dyDescent="0.25">
      <c r="A365" s="139" t="s">
        <v>943</v>
      </c>
      <c r="B365" s="139"/>
      <c r="C365" s="406">
        <f>SUM(C366:C375)</f>
        <v>0</v>
      </c>
      <c r="D365" s="407"/>
      <c r="E365" s="406">
        <f>SUM(E366:E375)</f>
        <v>0</v>
      </c>
      <c r="G365"/>
      <c r="H365"/>
      <c r="I365"/>
      <c r="J365"/>
    </row>
    <row r="366" spans="1:10" ht="13.5" customHeight="1" x14ac:dyDescent="0.25">
      <c r="A366" s="139"/>
      <c r="B366" s="139"/>
      <c r="C366" s="406"/>
      <c r="D366" s="407"/>
      <c r="E366" s="410"/>
      <c r="G366"/>
      <c r="H366"/>
      <c r="I366"/>
      <c r="J366"/>
    </row>
    <row r="367" spans="1:10" ht="13.5" hidden="1" customHeight="1" x14ac:dyDescent="0.25">
      <c r="A367" s="139"/>
      <c r="B367" s="139"/>
      <c r="C367" s="406"/>
      <c r="D367" s="407"/>
      <c r="E367" s="410"/>
      <c r="G367"/>
      <c r="H367"/>
      <c r="I367"/>
      <c r="J367"/>
    </row>
    <row r="368" spans="1:10" ht="13.5" hidden="1" customHeight="1" x14ac:dyDescent="0.25">
      <c r="A368" s="139"/>
      <c r="B368" s="139"/>
      <c r="C368" s="406"/>
      <c r="D368" s="407"/>
      <c r="E368" s="410"/>
      <c r="G368"/>
      <c r="H368"/>
      <c r="I368"/>
      <c r="J368"/>
    </row>
    <row r="369" spans="1:10" ht="13.5" hidden="1" customHeight="1" x14ac:dyDescent="0.25">
      <c r="A369" s="139"/>
      <c r="B369" s="139"/>
      <c r="C369" s="406"/>
      <c r="D369" s="407"/>
      <c r="E369" s="410"/>
      <c r="G369"/>
      <c r="H369"/>
      <c r="I369"/>
      <c r="J369"/>
    </row>
    <row r="370" spans="1:10" ht="13.5" hidden="1" customHeight="1" x14ac:dyDescent="0.25">
      <c r="A370" s="139"/>
      <c r="B370" s="139"/>
      <c r="C370" s="406"/>
      <c r="D370" s="407"/>
      <c r="E370" s="410"/>
      <c r="G370"/>
      <c r="H370"/>
      <c r="I370"/>
      <c r="J370"/>
    </row>
    <row r="371" spans="1:10" ht="13.5" hidden="1" customHeight="1" x14ac:dyDescent="0.25">
      <c r="A371" s="139"/>
      <c r="B371" s="139"/>
      <c r="C371" s="406"/>
      <c r="D371" s="407"/>
      <c r="E371" s="410"/>
      <c r="G371"/>
      <c r="H371"/>
      <c r="I371"/>
      <c r="J371"/>
    </row>
    <row r="372" spans="1:10" ht="13.5" hidden="1" customHeight="1" x14ac:dyDescent="0.25">
      <c r="A372" s="139"/>
      <c r="B372" s="139"/>
      <c r="C372" s="406"/>
      <c r="D372" s="407"/>
      <c r="E372" s="410"/>
      <c r="G372"/>
      <c r="H372"/>
      <c r="I372"/>
      <c r="J372"/>
    </row>
    <row r="373" spans="1:10" ht="13.5" hidden="1" customHeight="1" x14ac:dyDescent="0.25">
      <c r="A373" s="139"/>
      <c r="B373" s="139"/>
      <c r="C373" s="406"/>
      <c r="D373" s="407"/>
      <c r="E373" s="410"/>
      <c r="G373"/>
      <c r="H373"/>
      <c r="I373"/>
      <c r="J373"/>
    </row>
    <row r="374" spans="1:10" ht="13.5" hidden="1" customHeight="1" x14ac:dyDescent="0.25">
      <c r="C374" s="398"/>
      <c r="D374" s="397"/>
      <c r="E374" s="399"/>
      <c r="G374"/>
      <c r="H374"/>
      <c r="I374"/>
      <c r="J374"/>
    </row>
    <row r="375" spans="1:10" ht="13.5" hidden="1" customHeight="1" x14ac:dyDescent="0.25">
      <c r="C375" s="398"/>
      <c r="D375" s="397"/>
      <c r="E375" s="399"/>
      <c r="G375"/>
      <c r="H375"/>
      <c r="I375"/>
      <c r="J375"/>
    </row>
    <row r="376" spans="1:10" ht="13.5" customHeight="1" x14ac:dyDescent="0.25">
      <c r="C376" s="398"/>
      <c r="D376" s="397"/>
      <c r="E376" s="399"/>
      <c r="G376"/>
      <c r="H376"/>
      <c r="I376"/>
      <c r="J376"/>
    </row>
    <row r="377" spans="1:10" ht="13.5" customHeight="1" x14ac:dyDescent="0.25">
      <c r="A377" s="139" t="s">
        <v>944</v>
      </c>
      <c r="C377" s="398">
        <f>SUM(C378:C387)</f>
        <v>0</v>
      </c>
      <c r="D377" s="397"/>
      <c r="E377" s="398">
        <f>SUM(E378:E387)</f>
        <v>0</v>
      </c>
      <c r="G377"/>
      <c r="H377"/>
      <c r="I377"/>
      <c r="J377"/>
    </row>
    <row r="378" spans="1:10" ht="13.5" customHeight="1" x14ac:dyDescent="0.25">
      <c r="A378" s="139"/>
      <c r="C378" s="398"/>
      <c r="D378" s="397"/>
      <c r="E378" s="399"/>
      <c r="G378"/>
      <c r="H378"/>
      <c r="I378"/>
      <c r="J378"/>
    </row>
    <row r="379" spans="1:10" ht="13.5" hidden="1" customHeight="1" x14ac:dyDescent="0.2">
      <c r="A379" s="139"/>
      <c r="C379" s="398"/>
      <c r="D379" s="397"/>
      <c r="E379" s="399"/>
    </row>
    <row r="380" spans="1:10" ht="13.5" hidden="1" customHeight="1" x14ac:dyDescent="0.2">
      <c r="A380" s="139"/>
      <c r="C380" s="398"/>
      <c r="D380" s="397"/>
      <c r="E380" s="399"/>
    </row>
    <row r="381" spans="1:10" ht="13.5" hidden="1" customHeight="1" x14ac:dyDescent="0.2">
      <c r="A381" s="139"/>
      <c r="C381" s="398"/>
      <c r="D381" s="397"/>
      <c r="E381" s="399"/>
    </row>
    <row r="382" spans="1:10" ht="13.5" hidden="1" customHeight="1" x14ac:dyDescent="0.2">
      <c r="A382" s="139"/>
      <c r="C382" s="398"/>
      <c r="D382" s="397"/>
      <c r="E382" s="399"/>
    </row>
    <row r="383" spans="1:10" ht="13.5" hidden="1" customHeight="1" x14ac:dyDescent="0.2">
      <c r="A383" s="139"/>
      <c r="C383" s="398"/>
      <c r="D383" s="397"/>
      <c r="E383" s="399"/>
    </row>
    <row r="384" spans="1:10" ht="13.5" hidden="1" customHeight="1" x14ac:dyDescent="0.2">
      <c r="A384" s="139"/>
      <c r="C384" s="398"/>
      <c r="D384" s="397"/>
      <c r="E384" s="399"/>
    </row>
    <row r="385" spans="1:5" ht="13.5" hidden="1" customHeight="1" x14ac:dyDescent="0.2">
      <c r="A385" s="139"/>
      <c r="C385" s="398"/>
      <c r="D385" s="397"/>
      <c r="E385" s="399"/>
    </row>
    <row r="386" spans="1:5" ht="13.5" hidden="1" customHeight="1" x14ac:dyDescent="0.2">
      <c r="C386" s="398"/>
      <c r="D386" s="397"/>
      <c r="E386" s="399"/>
    </row>
    <row r="387" spans="1:5" ht="13.5" hidden="1" customHeight="1" x14ac:dyDescent="0.2">
      <c r="C387" s="398"/>
      <c r="D387" s="397"/>
      <c r="E387" s="399"/>
    </row>
    <row r="388" spans="1:5" ht="13.5" customHeight="1" x14ac:dyDescent="0.2">
      <c r="C388" s="398"/>
      <c r="D388" s="397"/>
      <c r="E388" s="399"/>
    </row>
    <row r="389" spans="1:5" ht="13.5" customHeight="1" thickBot="1" x14ac:dyDescent="0.25">
      <c r="A389" s="139" t="s">
        <v>678</v>
      </c>
      <c r="C389" s="402">
        <f>C377+C365</f>
        <v>0</v>
      </c>
      <c r="D389" s="397"/>
      <c r="E389" s="402">
        <f>E377+E365</f>
        <v>0</v>
      </c>
    </row>
    <row r="390" spans="1:5" ht="13.5" customHeight="1" thickTop="1" x14ac:dyDescent="0.2"/>
    <row r="392" spans="1:5" ht="13.5" customHeight="1" x14ac:dyDescent="0.2">
      <c r="A392" s="136" t="s">
        <v>974</v>
      </c>
    </row>
    <row r="393" spans="1:5" ht="13.5" customHeight="1" x14ac:dyDescent="0.2">
      <c r="A393" s="136" t="s">
        <v>926</v>
      </c>
      <c r="C393" s="408">
        <f>BCDKT!H37</f>
        <v>0</v>
      </c>
      <c r="D393" s="448"/>
      <c r="E393" s="408">
        <f>BCDKT!J37</f>
        <v>0</v>
      </c>
    </row>
    <row r="394" spans="1:5" ht="13.5" customHeight="1" x14ac:dyDescent="0.2">
      <c r="A394" s="136" t="s">
        <v>975</v>
      </c>
      <c r="C394" s="194">
        <f>C393-C365</f>
        <v>0</v>
      </c>
      <c r="D394" s="397"/>
      <c r="E394" s="194">
        <f>E393-E365</f>
        <v>0</v>
      </c>
    </row>
    <row r="395" spans="1:5" ht="13.5" customHeight="1" x14ac:dyDescent="0.2">
      <c r="C395" s="194"/>
      <c r="D395" s="397"/>
      <c r="E395" s="194"/>
    </row>
    <row r="396" spans="1:5" ht="13.5" customHeight="1" x14ac:dyDescent="0.2">
      <c r="A396" s="136" t="s">
        <v>927</v>
      </c>
      <c r="C396" s="408">
        <f>BCDKT!H89</f>
        <v>0</v>
      </c>
      <c r="D396" s="448"/>
      <c r="E396" s="408">
        <f>BCDKT!J89</f>
        <v>0</v>
      </c>
    </row>
    <row r="397" spans="1:5" ht="13.5" customHeight="1" x14ac:dyDescent="0.2">
      <c r="A397" s="136" t="s">
        <v>975</v>
      </c>
      <c r="C397" s="194">
        <f>C396-C377</f>
        <v>0</v>
      </c>
      <c r="D397" s="397"/>
      <c r="E397" s="194">
        <f>E396-E377</f>
        <v>0</v>
      </c>
    </row>
    <row r="410" spans="1:5" ht="13.5" customHeight="1" x14ac:dyDescent="0.25">
      <c r="A410" s="409" t="str">
        <f>TM!$A$23&amp;". "&amp;TM!$B$23</f>
        <v>21. Xây dựng cơ bản dở dang</v>
      </c>
      <c r="B410" s="447"/>
      <c r="C410" s="447"/>
      <c r="D410" s="467"/>
      <c r="E410" s="396" t="s">
        <v>859</v>
      </c>
    </row>
    <row r="412" spans="1:5" ht="13.5" customHeight="1" x14ac:dyDescent="0.2">
      <c r="C412" s="301" t="str">
        <f>$C$6</f>
        <v>31/12/2015</v>
      </c>
      <c r="D412" s="160"/>
      <c r="E412" s="301" t="str">
        <f>$E$6</f>
        <v>31/12/2014</v>
      </c>
    </row>
    <row r="413" spans="1:5" ht="13.5" customHeight="1" x14ac:dyDescent="0.2">
      <c r="A413" s="138"/>
      <c r="B413" s="138"/>
      <c r="C413" s="143" t="str">
        <f>$C$8</f>
        <v>VND</v>
      </c>
      <c r="D413" s="160"/>
      <c r="E413" s="143" t="str">
        <f>$E$8</f>
        <v>VND</v>
      </c>
    </row>
    <row r="414" spans="1:5" ht="13.5" customHeight="1" x14ac:dyDescent="0.2">
      <c r="C414" s="194"/>
      <c r="D414" s="397"/>
      <c r="E414" s="194"/>
    </row>
    <row r="415" spans="1:5" ht="13.5" customHeight="1" x14ac:dyDescent="0.2">
      <c r="A415" s="136" t="s">
        <v>1071</v>
      </c>
      <c r="C415" s="398">
        <v>0</v>
      </c>
      <c r="D415" s="397"/>
      <c r="E415" s="399">
        <v>6955511000</v>
      </c>
    </row>
    <row r="416" spans="1:5" ht="13.5" customHeight="1" x14ac:dyDescent="0.2">
      <c r="A416" s="136" t="s">
        <v>1072</v>
      </c>
      <c r="C416" s="398">
        <v>6825634000</v>
      </c>
      <c r="D416" s="397"/>
      <c r="E416" s="399">
        <v>0</v>
      </c>
    </row>
    <row r="417" spans="1:5" ht="13.5" customHeight="1" x14ac:dyDescent="0.2">
      <c r="A417" s="136" t="s">
        <v>1073</v>
      </c>
      <c r="C417" s="398">
        <v>7457612899</v>
      </c>
      <c r="D417" s="397"/>
      <c r="E417" s="399">
        <v>0</v>
      </c>
    </row>
    <row r="418" spans="1:5" ht="13.5" hidden="1" customHeight="1" x14ac:dyDescent="0.2">
      <c r="C418" s="398"/>
      <c r="D418" s="397"/>
      <c r="E418" s="399"/>
    </row>
    <row r="419" spans="1:5" ht="13.5" hidden="1" customHeight="1" x14ac:dyDescent="0.2">
      <c r="C419" s="398"/>
      <c r="D419" s="397"/>
      <c r="E419" s="399"/>
    </row>
    <row r="420" spans="1:5" ht="13.5" hidden="1" customHeight="1" x14ac:dyDescent="0.2">
      <c r="C420" s="398"/>
      <c r="D420" s="397"/>
      <c r="E420" s="399"/>
    </row>
    <row r="421" spans="1:5" ht="13.5" hidden="1" customHeight="1" x14ac:dyDescent="0.2">
      <c r="C421" s="398"/>
      <c r="D421" s="397"/>
      <c r="E421" s="399"/>
    </row>
    <row r="422" spans="1:5" ht="13.5" hidden="1" customHeight="1" x14ac:dyDescent="0.2">
      <c r="C422" s="398"/>
      <c r="D422" s="397"/>
      <c r="E422" s="399"/>
    </row>
    <row r="423" spans="1:5" ht="13.5" hidden="1" customHeight="1" x14ac:dyDescent="0.2">
      <c r="C423" s="398"/>
      <c r="D423" s="397"/>
      <c r="E423" s="399"/>
    </row>
    <row r="424" spans="1:5" ht="13.5" hidden="1" customHeight="1" x14ac:dyDescent="0.2">
      <c r="C424" s="398"/>
      <c r="D424" s="397"/>
      <c r="E424" s="399"/>
    </row>
    <row r="425" spans="1:5" ht="13.5" customHeight="1" x14ac:dyDescent="0.2">
      <c r="C425" s="398"/>
      <c r="D425" s="397"/>
      <c r="E425" s="399"/>
    </row>
    <row r="426" spans="1:5" ht="13.5" customHeight="1" thickBot="1" x14ac:dyDescent="0.25">
      <c r="A426" s="139" t="s">
        <v>678</v>
      </c>
      <c r="C426" s="402">
        <f>SUM(C415:C424)</f>
        <v>14283246899</v>
      </c>
      <c r="D426" s="397"/>
      <c r="E426" s="402">
        <f>SUM(E415:E424)</f>
        <v>6955511000</v>
      </c>
    </row>
    <row r="427" spans="1:5" ht="5.0999999999999996" customHeight="1" thickTop="1" x14ac:dyDescent="0.2"/>
    <row r="429" spans="1:5" ht="13.5" customHeight="1" x14ac:dyDescent="0.2">
      <c r="A429" s="136" t="s">
        <v>974</v>
      </c>
    </row>
    <row r="430" spans="1:5" ht="13.5" customHeight="1" x14ac:dyDescent="0.2">
      <c r="A430" s="136" t="s">
        <v>926</v>
      </c>
      <c r="C430" s="408">
        <f>BCDKT!H78</f>
        <v>14283246899</v>
      </c>
      <c r="D430" s="448"/>
      <c r="E430" s="408">
        <f>BCDKT!J78</f>
        <v>6955511000</v>
      </c>
    </row>
    <row r="431" spans="1:5" ht="13.5" customHeight="1" x14ac:dyDescent="0.2">
      <c r="A431" s="136" t="s">
        <v>975</v>
      </c>
      <c r="C431" s="194">
        <f>C430-C426</f>
        <v>0</v>
      </c>
      <c r="D431" s="397"/>
      <c r="E431" s="194">
        <f>E430-E426</f>
        <v>0</v>
      </c>
    </row>
    <row r="450" spans="1:5" ht="13.5" customHeight="1" x14ac:dyDescent="0.25">
      <c r="A450" s="409" t="str">
        <f>TM!$A$24&amp;". "&amp;TM!$B$24</f>
        <v>22. Phải trả người bán</v>
      </c>
      <c r="B450" s="447"/>
      <c r="C450" s="447"/>
      <c r="D450" s="467"/>
      <c r="E450" s="396" t="s">
        <v>859</v>
      </c>
    </row>
    <row r="452" spans="1:5" ht="13.5" customHeight="1" x14ac:dyDescent="0.2">
      <c r="C452" s="301" t="str">
        <f>$C$6</f>
        <v>31/12/2015</v>
      </c>
      <c r="D452" s="160"/>
      <c r="E452" s="301" t="str">
        <f>$E$6</f>
        <v>31/12/2014</v>
      </c>
    </row>
    <row r="453" spans="1:5" ht="13.5" customHeight="1" x14ac:dyDescent="0.2">
      <c r="A453" s="138"/>
      <c r="B453" s="138"/>
      <c r="C453" s="143" t="str">
        <f>$C$8</f>
        <v>VND</v>
      </c>
      <c r="D453" s="160"/>
      <c r="E453" s="143" t="str">
        <f>$E$8</f>
        <v>VND</v>
      </c>
    </row>
    <row r="454" spans="1:5" ht="13.5" customHeight="1" x14ac:dyDescent="0.2">
      <c r="C454" s="194"/>
      <c r="D454" s="397"/>
      <c r="E454" s="194"/>
    </row>
    <row r="455" spans="1:5" ht="13.5" hidden="1" customHeight="1" x14ac:dyDescent="0.2">
      <c r="A455" s="139" t="s">
        <v>945</v>
      </c>
      <c r="B455" s="139"/>
      <c r="C455" s="406">
        <f>SUM(C456:C465)</f>
        <v>3236748598</v>
      </c>
      <c r="D455" s="407"/>
      <c r="E455" s="406">
        <f>SUM(E456:E465)</f>
        <v>1601536709</v>
      </c>
    </row>
    <row r="456" spans="1:5" ht="13.5" customHeight="1" x14ac:dyDescent="0.2">
      <c r="A456" s="136" t="s">
        <v>1074</v>
      </c>
      <c r="B456" s="139"/>
      <c r="C456" s="398">
        <v>71000000</v>
      </c>
      <c r="D456" s="407"/>
      <c r="E456" s="399">
        <v>469506000</v>
      </c>
    </row>
    <row r="457" spans="1:5" ht="13.5" customHeight="1" x14ac:dyDescent="0.2">
      <c r="A457" s="136" t="s">
        <v>1076</v>
      </c>
      <c r="B457" s="139"/>
      <c r="C457" s="398">
        <v>383863000</v>
      </c>
      <c r="D457" s="407"/>
      <c r="E457" s="399">
        <v>25000000</v>
      </c>
    </row>
    <row r="458" spans="1:5" ht="13.5" customHeight="1" x14ac:dyDescent="0.2">
      <c r="A458" s="136" t="s">
        <v>1077</v>
      </c>
      <c r="B458" s="139"/>
      <c r="C458" s="398">
        <v>438211000</v>
      </c>
      <c r="D458" s="407"/>
      <c r="E458" s="399">
        <v>25000000</v>
      </c>
    </row>
    <row r="459" spans="1:5" ht="13.5" customHeight="1" x14ac:dyDescent="0.2">
      <c r="A459" s="136" t="s">
        <v>1075</v>
      </c>
      <c r="B459" s="139"/>
      <c r="C459" s="398">
        <v>337000000</v>
      </c>
      <c r="D459" s="407"/>
      <c r="E459" s="399">
        <v>0</v>
      </c>
    </row>
    <row r="460" spans="1:5" ht="13.5" customHeight="1" x14ac:dyDescent="0.2">
      <c r="A460" s="136" t="s">
        <v>1078</v>
      </c>
      <c r="B460" s="139"/>
      <c r="C460" s="398">
        <v>161664000</v>
      </c>
      <c r="D460" s="407"/>
      <c r="E460" s="399">
        <v>60619000</v>
      </c>
    </row>
    <row r="461" spans="1:5" ht="13.5" customHeight="1" x14ac:dyDescent="0.2">
      <c r="A461" s="136" t="s">
        <v>1067</v>
      </c>
      <c r="B461" s="139"/>
      <c r="C461" s="398">
        <v>493369797</v>
      </c>
      <c r="D461" s="407"/>
      <c r="E461" s="399">
        <v>0</v>
      </c>
    </row>
    <row r="462" spans="1:5" ht="13.5" customHeight="1" x14ac:dyDescent="0.2">
      <c r="A462" s="136" t="s">
        <v>1079</v>
      </c>
      <c r="B462" s="139"/>
      <c r="C462" s="398">
        <v>158151000</v>
      </c>
      <c r="D462" s="407"/>
      <c r="E462" s="399">
        <v>24000000</v>
      </c>
    </row>
    <row r="463" spans="1:5" ht="13.5" customHeight="1" x14ac:dyDescent="0.2">
      <c r="A463" s="136" t="s">
        <v>1080</v>
      </c>
      <c r="B463" s="139"/>
      <c r="C463" s="398">
        <v>123596000</v>
      </c>
      <c r="D463" s="407"/>
      <c r="E463" s="399">
        <v>0</v>
      </c>
    </row>
    <row r="464" spans="1:5" ht="13.5" customHeight="1" x14ac:dyDescent="0.2">
      <c r="A464" s="136" t="s">
        <v>1081</v>
      </c>
      <c r="B464" s="139"/>
      <c r="C464" s="398">
        <v>170734000</v>
      </c>
      <c r="D464" s="407"/>
      <c r="E464" s="399">
        <v>0</v>
      </c>
    </row>
    <row r="465" spans="1:5" ht="13.5" customHeight="1" x14ac:dyDescent="0.2">
      <c r="A465" s="136" t="s">
        <v>1082</v>
      </c>
      <c r="B465" s="139"/>
      <c r="C465" s="398">
        <v>899159801</v>
      </c>
      <c r="D465" s="407"/>
      <c r="E465" s="399">
        <v>997411709</v>
      </c>
    </row>
    <row r="466" spans="1:5" ht="13.5" hidden="1" customHeight="1" x14ac:dyDescent="0.2">
      <c r="B466" s="139"/>
      <c r="C466" s="398"/>
      <c r="D466" s="407"/>
      <c r="E466" s="399"/>
    </row>
    <row r="467" spans="1:5" ht="13.5" hidden="1" customHeight="1" x14ac:dyDescent="0.2">
      <c r="A467" s="139" t="s">
        <v>946</v>
      </c>
      <c r="C467" s="398">
        <f>SUM(C468:C477)</f>
        <v>0</v>
      </c>
      <c r="D467" s="397"/>
      <c r="E467" s="398">
        <f>SUM(E468:E477)</f>
        <v>0</v>
      </c>
    </row>
    <row r="468" spans="1:5" ht="13.5" hidden="1" customHeight="1" x14ac:dyDescent="0.2">
      <c r="A468" s="139"/>
      <c r="C468" s="398"/>
      <c r="D468" s="397"/>
      <c r="E468" s="399"/>
    </row>
    <row r="469" spans="1:5" ht="13.5" hidden="1" customHeight="1" x14ac:dyDescent="0.2">
      <c r="A469" s="139"/>
      <c r="C469" s="398"/>
      <c r="D469" s="397"/>
      <c r="E469" s="399"/>
    </row>
    <row r="470" spans="1:5" ht="13.5" hidden="1" customHeight="1" x14ac:dyDescent="0.2">
      <c r="A470" s="139"/>
      <c r="C470" s="398"/>
      <c r="D470" s="397"/>
      <c r="E470" s="399"/>
    </row>
    <row r="471" spans="1:5" ht="13.5" hidden="1" customHeight="1" x14ac:dyDescent="0.2">
      <c r="A471" s="139"/>
      <c r="C471" s="398"/>
      <c r="D471" s="397"/>
      <c r="E471" s="399"/>
    </row>
    <row r="472" spans="1:5" ht="13.5" hidden="1" customHeight="1" x14ac:dyDescent="0.2">
      <c r="A472" s="139"/>
      <c r="C472" s="398"/>
      <c r="D472" s="397"/>
      <c r="E472" s="399"/>
    </row>
    <row r="473" spans="1:5" ht="13.5" hidden="1" customHeight="1" x14ac:dyDescent="0.2">
      <c r="A473" s="139"/>
      <c r="C473" s="398"/>
      <c r="D473" s="397"/>
      <c r="E473" s="399"/>
    </row>
    <row r="474" spans="1:5" ht="13.5" hidden="1" customHeight="1" x14ac:dyDescent="0.2">
      <c r="A474" s="139"/>
      <c r="C474" s="398"/>
      <c r="D474" s="397"/>
      <c r="E474" s="399"/>
    </row>
    <row r="475" spans="1:5" ht="13.5" hidden="1" customHeight="1" x14ac:dyDescent="0.2">
      <c r="A475" s="139"/>
      <c r="C475" s="398"/>
      <c r="D475" s="397"/>
      <c r="E475" s="399"/>
    </row>
    <row r="476" spans="1:5" ht="13.5" hidden="1" customHeight="1" x14ac:dyDescent="0.2">
      <c r="C476" s="398"/>
      <c r="D476" s="397"/>
      <c r="E476" s="399"/>
    </row>
    <row r="477" spans="1:5" ht="13.5" hidden="1" customHeight="1" x14ac:dyDescent="0.2">
      <c r="C477" s="398"/>
      <c r="D477" s="397"/>
      <c r="E477" s="399"/>
    </row>
    <row r="478" spans="1:5" ht="13.5" customHeight="1" x14ac:dyDescent="0.2">
      <c r="C478" s="398"/>
      <c r="D478" s="397"/>
      <c r="E478" s="399"/>
    </row>
    <row r="479" spans="1:5" ht="13.5" customHeight="1" thickBot="1" x14ac:dyDescent="0.25">
      <c r="A479" s="139" t="s">
        <v>678</v>
      </c>
      <c r="C479" s="402">
        <f>C467+C455</f>
        <v>3236748598</v>
      </c>
      <c r="D479" s="397"/>
      <c r="E479" s="402">
        <f>E467+E455</f>
        <v>1601536709</v>
      </c>
    </row>
    <row r="480" spans="1:5" ht="13.5" customHeight="1" thickTop="1" x14ac:dyDescent="0.2"/>
    <row r="482" spans="1:5" ht="13.5" customHeight="1" x14ac:dyDescent="0.2">
      <c r="A482" s="136" t="s">
        <v>974</v>
      </c>
    </row>
    <row r="483" spans="1:5" ht="13.5" customHeight="1" x14ac:dyDescent="0.2">
      <c r="A483" s="136" t="s">
        <v>926</v>
      </c>
      <c r="C483" s="194">
        <f>BCDKT!H136</f>
        <v>3236748598</v>
      </c>
      <c r="D483" s="397"/>
      <c r="E483" s="194">
        <f>BCDKT!J136</f>
        <v>1601536709</v>
      </c>
    </row>
    <row r="484" spans="1:5" ht="13.5" customHeight="1" x14ac:dyDescent="0.2">
      <c r="A484" s="136" t="s">
        <v>975</v>
      </c>
      <c r="C484" s="198">
        <f>C483-C455</f>
        <v>0</v>
      </c>
      <c r="E484" s="198">
        <f>E483-E455</f>
        <v>0</v>
      </c>
    </row>
    <row r="486" spans="1:5" ht="13.5" customHeight="1" x14ac:dyDescent="0.2">
      <c r="A486" s="136" t="s">
        <v>927</v>
      </c>
    </row>
    <row r="487" spans="1:5" ht="13.5" customHeight="1" x14ac:dyDescent="0.2">
      <c r="A487" s="136" t="s">
        <v>975</v>
      </c>
    </row>
    <row r="500" spans="1:5" ht="13.5" customHeight="1" x14ac:dyDescent="0.25">
      <c r="A500" s="409" t="str">
        <f>TM!$A$25&amp;". "&amp;TM!$B$25</f>
        <v>23. Người mua trả tiền trước</v>
      </c>
      <c r="B500" s="447"/>
      <c r="C500" s="447"/>
      <c r="D500" s="467"/>
      <c r="E500" s="396" t="s">
        <v>859</v>
      </c>
    </row>
    <row r="502" spans="1:5" ht="13.5" customHeight="1" x14ac:dyDescent="0.2">
      <c r="C502" s="301" t="str">
        <f>$C$6</f>
        <v>31/12/2015</v>
      </c>
      <c r="D502" s="160"/>
      <c r="E502" s="301" t="str">
        <f>$E$6</f>
        <v>31/12/2014</v>
      </c>
    </row>
    <row r="503" spans="1:5" ht="13.5" customHeight="1" x14ac:dyDescent="0.2">
      <c r="A503" s="138"/>
      <c r="B503" s="138"/>
      <c r="C503" s="143" t="str">
        <f>$C$8</f>
        <v>VND</v>
      </c>
      <c r="D503" s="160"/>
      <c r="E503" s="143" t="str">
        <f>$E$8</f>
        <v>VND</v>
      </c>
    </row>
    <row r="504" spans="1:5" ht="13.5" customHeight="1" x14ac:dyDescent="0.2">
      <c r="C504" s="194"/>
      <c r="D504" s="397"/>
      <c r="E504" s="194"/>
    </row>
    <row r="505" spans="1:5" ht="13.5" hidden="1" customHeight="1" x14ac:dyDescent="0.2">
      <c r="A505" s="139" t="s">
        <v>1006</v>
      </c>
      <c r="B505" s="139"/>
      <c r="C505" s="406">
        <f>SUM(C506:C515)</f>
        <v>0</v>
      </c>
      <c r="D505" s="407"/>
      <c r="E505" s="406">
        <f>SUM(E506:E515)</f>
        <v>0</v>
      </c>
    </row>
    <row r="506" spans="1:5" ht="13.5" customHeight="1" x14ac:dyDescent="0.2">
      <c r="B506" s="139"/>
      <c r="C506" s="398"/>
      <c r="D506" s="407"/>
      <c r="E506" s="399"/>
    </row>
    <row r="507" spans="1:5" ht="13.5" customHeight="1" x14ac:dyDescent="0.2">
      <c r="B507" s="139"/>
      <c r="C507" s="398"/>
      <c r="D507" s="407"/>
      <c r="E507" s="399"/>
    </row>
    <row r="508" spans="1:5" ht="13.5" customHeight="1" x14ac:dyDescent="0.2">
      <c r="B508" s="139"/>
      <c r="C508" s="398"/>
      <c r="D508" s="407"/>
      <c r="E508" s="399"/>
    </row>
    <row r="509" spans="1:5" ht="13.5" customHeight="1" x14ac:dyDescent="0.2">
      <c r="B509" s="139"/>
      <c r="C509" s="398"/>
      <c r="D509" s="407"/>
      <c r="E509" s="399"/>
    </row>
    <row r="510" spans="1:5" ht="13.5" customHeight="1" x14ac:dyDescent="0.2">
      <c r="B510" s="139"/>
      <c r="C510" s="398"/>
      <c r="D510" s="407"/>
      <c r="E510" s="399"/>
    </row>
    <row r="511" spans="1:5" ht="13.5" customHeight="1" x14ac:dyDescent="0.2">
      <c r="B511" s="139"/>
      <c r="C511" s="398"/>
      <c r="D511" s="407"/>
      <c r="E511" s="399"/>
    </row>
    <row r="512" spans="1:5" ht="13.5" customHeight="1" x14ac:dyDescent="0.2">
      <c r="B512" s="139"/>
      <c r="C512" s="398"/>
      <c r="D512" s="407"/>
      <c r="E512" s="399"/>
    </row>
    <row r="513" spans="1:5" ht="13.5" hidden="1" customHeight="1" x14ac:dyDescent="0.2">
      <c r="B513" s="139"/>
      <c r="C513" s="398"/>
      <c r="D513" s="407"/>
      <c r="E513" s="399"/>
    </row>
    <row r="514" spans="1:5" ht="13.5" hidden="1" customHeight="1" x14ac:dyDescent="0.2">
      <c r="B514" s="139"/>
      <c r="C514" s="398"/>
      <c r="D514" s="407"/>
      <c r="E514" s="399"/>
    </row>
    <row r="515" spans="1:5" ht="13.5" hidden="1" customHeight="1" x14ac:dyDescent="0.2">
      <c r="B515" s="139"/>
      <c r="C515" s="398"/>
      <c r="D515" s="407"/>
      <c r="E515" s="399"/>
    </row>
    <row r="516" spans="1:5" ht="13.5" hidden="1" customHeight="1" x14ac:dyDescent="0.2">
      <c r="B516" s="139"/>
      <c r="C516" s="398"/>
      <c r="D516" s="407"/>
      <c r="E516" s="399"/>
    </row>
    <row r="517" spans="1:5" ht="13.5" hidden="1" customHeight="1" x14ac:dyDescent="0.2">
      <c r="A517" s="139" t="s">
        <v>946</v>
      </c>
      <c r="C517" s="398">
        <f>SUM(C518:C527)</f>
        <v>0</v>
      </c>
      <c r="D517" s="397"/>
      <c r="E517" s="398">
        <f>SUM(E518:E527)</f>
        <v>0</v>
      </c>
    </row>
    <row r="518" spans="1:5" ht="13.5" hidden="1" customHeight="1" x14ac:dyDescent="0.2">
      <c r="A518" s="139"/>
      <c r="C518" s="398"/>
      <c r="D518" s="397"/>
      <c r="E518" s="399"/>
    </row>
    <row r="519" spans="1:5" ht="13.5" hidden="1" customHeight="1" x14ac:dyDescent="0.2">
      <c r="A519" s="139"/>
      <c r="C519" s="398"/>
      <c r="D519" s="397"/>
      <c r="E519" s="399"/>
    </row>
    <row r="520" spans="1:5" ht="13.5" hidden="1" customHeight="1" x14ac:dyDescent="0.2">
      <c r="A520" s="139"/>
      <c r="C520" s="398"/>
      <c r="D520" s="397"/>
      <c r="E520" s="399"/>
    </row>
    <row r="521" spans="1:5" ht="13.5" hidden="1" customHeight="1" x14ac:dyDescent="0.2">
      <c r="A521" s="139"/>
      <c r="C521" s="398"/>
      <c r="D521" s="397"/>
      <c r="E521" s="399"/>
    </row>
    <row r="522" spans="1:5" ht="13.5" hidden="1" customHeight="1" x14ac:dyDescent="0.2">
      <c r="A522" s="139"/>
      <c r="C522" s="398"/>
      <c r="D522" s="397"/>
      <c r="E522" s="399"/>
    </row>
    <row r="523" spans="1:5" ht="13.5" hidden="1" customHeight="1" x14ac:dyDescent="0.2">
      <c r="A523" s="139"/>
      <c r="C523" s="398"/>
      <c r="D523" s="397"/>
      <c r="E523" s="399"/>
    </row>
    <row r="524" spans="1:5" ht="13.5" hidden="1" customHeight="1" x14ac:dyDescent="0.2">
      <c r="A524" s="139"/>
      <c r="C524" s="398"/>
      <c r="D524" s="397"/>
      <c r="E524" s="399"/>
    </row>
    <row r="525" spans="1:5" ht="13.5" hidden="1" customHeight="1" x14ac:dyDescent="0.2">
      <c r="A525" s="139"/>
      <c r="C525" s="398"/>
      <c r="D525" s="397"/>
      <c r="E525" s="399"/>
    </row>
    <row r="526" spans="1:5" ht="13.5" hidden="1" customHeight="1" x14ac:dyDescent="0.2">
      <c r="C526" s="398"/>
      <c r="D526" s="397"/>
      <c r="E526" s="399"/>
    </row>
    <row r="527" spans="1:5" ht="13.5" hidden="1" customHeight="1" x14ac:dyDescent="0.2">
      <c r="C527" s="398"/>
      <c r="D527" s="397"/>
      <c r="E527" s="399"/>
    </row>
    <row r="528" spans="1:5" ht="13.5" customHeight="1" x14ac:dyDescent="0.2">
      <c r="C528" s="398"/>
      <c r="D528" s="397"/>
      <c r="E528" s="399"/>
    </row>
    <row r="529" spans="1:5" ht="13.5" customHeight="1" thickBot="1" x14ac:dyDescent="0.25">
      <c r="A529" s="139" t="s">
        <v>678</v>
      </c>
      <c r="C529" s="402">
        <f>C517+C505</f>
        <v>0</v>
      </c>
      <c r="D529" s="397"/>
      <c r="E529" s="402">
        <f>E517+E505</f>
        <v>0</v>
      </c>
    </row>
    <row r="530" spans="1:5" ht="13.5" customHeight="1" thickTop="1" x14ac:dyDescent="0.2"/>
    <row r="532" spans="1:5" ht="13.5" customHeight="1" x14ac:dyDescent="0.2">
      <c r="A532" s="136" t="s">
        <v>974</v>
      </c>
    </row>
    <row r="533" spans="1:5" ht="13.5" customHeight="1" x14ac:dyDescent="0.2">
      <c r="A533" s="136" t="s">
        <v>926</v>
      </c>
      <c r="C533" s="194">
        <f>BCDKT!H137</f>
        <v>0</v>
      </c>
      <c r="D533" s="397"/>
      <c r="E533" s="194">
        <f>BCDKT!J137</f>
        <v>0</v>
      </c>
    </row>
    <row r="534" spans="1:5" ht="13.5" customHeight="1" x14ac:dyDescent="0.2">
      <c r="A534" s="136" t="s">
        <v>975</v>
      </c>
      <c r="C534" s="198">
        <f>C533-C505</f>
        <v>0</v>
      </c>
      <c r="E534" s="198">
        <f>E533-E505</f>
        <v>0</v>
      </c>
    </row>
    <row r="536" spans="1:5" ht="13.5" customHeight="1" x14ac:dyDescent="0.2">
      <c r="A536" s="136" t="s">
        <v>927</v>
      </c>
    </row>
    <row r="537" spans="1:5" ht="13.5" customHeight="1" x14ac:dyDescent="0.2">
      <c r="A537" s="136" t="s">
        <v>975</v>
      </c>
    </row>
    <row r="550" spans="1:5" ht="13.5" customHeight="1" x14ac:dyDescent="0.25">
      <c r="A550" s="409" t="str">
        <f>TM!$A$27&amp;". "&amp;TM!$B$27</f>
        <v>25. Phải trả người lao động</v>
      </c>
      <c r="B550" s="447"/>
      <c r="C550" s="447"/>
      <c r="D550" s="467"/>
      <c r="E550" s="396" t="s">
        <v>859</v>
      </c>
    </row>
    <row r="552" spans="1:5" ht="13.5" customHeight="1" x14ac:dyDescent="0.2">
      <c r="C552" s="301" t="str">
        <f>$C$6</f>
        <v>31/12/2015</v>
      </c>
      <c r="D552" s="160"/>
      <c r="E552" s="301" t="str">
        <f>$E$6</f>
        <v>31/12/2014</v>
      </c>
    </row>
    <row r="553" spans="1:5" ht="13.5" customHeight="1" x14ac:dyDescent="0.2">
      <c r="A553" s="138"/>
      <c r="B553" s="138"/>
      <c r="C553" s="143" t="str">
        <f>$C$8</f>
        <v>VND</v>
      </c>
      <c r="D553" s="160"/>
      <c r="E553" s="143" t="str">
        <f>$E$8</f>
        <v>VND</v>
      </c>
    </row>
    <row r="554" spans="1:5" ht="13.5" customHeight="1" x14ac:dyDescent="0.2">
      <c r="C554" s="194"/>
      <c r="D554" s="397"/>
      <c r="E554" s="194"/>
    </row>
    <row r="555" spans="1:5" ht="13.5" customHeight="1" x14ac:dyDescent="0.2">
      <c r="A555" s="136" t="s">
        <v>726</v>
      </c>
      <c r="C555" s="398">
        <v>2121145475</v>
      </c>
      <c r="D555" s="397"/>
      <c r="E555" s="399">
        <v>260265000</v>
      </c>
    </row>
    <row r="556" spans="1:5" ht="13.5" hidden="1" customHeight="1" x14ac:dyDescent="0.2">
      <c r="A556" s="136" t="s">
        <v>1012</v>
      </c>
      <c r="C556" s="398"/>
      <c r="D556" s="397"/>
      <c r="E556" s="399"/>
    </row>
    <row r="557" spans="1:5" ht="13.5" hidden="1" customHeight="1" x14ac:dyDescent="0.2">
      <c r="C557" s="398"/>
      <c r="D557" s="397"/>
      <c r="E557" s="399"/>
    </row>
    <row r="558" spans="1:5" ht="13.5" hidden="1" customHeight="1" x14ac:dyDescent="0.2">
      <c r="C558" s="398"/>
      <c r="D558" s="397"/>
      <c r="E558" s="399"/>
    </row>
    <row r="559" spans="1:5" ht="13.5" hidden="1" customHeight="1" x14ac:dyDescent="0.2">
      <c r="C559" s="398"/>
      <c r="D559" s="397"/>
      <c r="E559" s="399"/>
    </row>
    <row r="560" spans="1:5" ht="13.5" hidden="1" customHeight="1" x14ac:dyDescent="0.2">
      <c r="C560" s="398"/>
      <c r="D560" s="397"/>
      <c r="E560" s="399"/>
    </row>
    <row r="561" spans="1:5" ht="13.5" hidden="1" customHeight="1" x14ac:dyDescent="0.2">
      <c r="C561" s="398"/>
      <c r="D561" s="397"/>
      <c r="E561" s="399"/>
    </row>
    <row r="562" spans="1:5" ht="13.5" hidden="1" customHeight="1" x14ac:dyDescent="0.2">
      <c r="C562" s="398"/>
      <c r="D562" s="397"/>
      <c r="E562" s="399"/>
    </row>
    <row r="563" spans="1:5" ht="13.5" hidden="1" customHeight="1" x14ac:dyDescent="0.2">
      <c r="C563" s="398"/>
      <c r="D563" s="397"/>
      <c r="E563" s="399"/>
    </row>
    <row r="564" spans="1:5" ht="13.5" hidden="1" customHeight="1" x14ac:dyDescent="0.2">
      <c r="C564" s="398"/>
      <c r="D564" s="397"/>
      <c r="E564" s="399"/>
    </row>
    <row r="565" spans="1:5" ht="13.5" customHeight="1" x14ac:dyDescent="0.2">
      <c r="C565" s="398"/>
      <c r="D565" s="397"/>
      <c r="E565" s="399"/>
    </row>
    <row r="566" spans="1:5" ht="13.5" customHeight="1" thickBot="1" x14ac:dyDescent="0.25">
      <c r="A566" s="139" t="s">
        <v>678</v>
      </c>
      <c r="C566" s="402">
        <f>SUM(C555:C564)</f>
        <v>2121145475</v>
      </c>
      <c r="D566" s="397"/>
      <c r="E566" s="402">
        <f>SUM(E555:E564)</f>
        <v>260265000</v>
      </c>
    </row>
    <row r="567" spans="1:5" ht="13.5" customHeight="1" thickTop="1" x14ac:dyDescent="0.2"/>
    <row r="569" spans="1:5" ht="13.5" customHeight="1" x14ac:dyDescent="0.2">
      <c r="A569" s="136" t="s">
        <v>974</v>
      </c>
    </row>
    <row r="570" spans="1:5" ht="13.5" customHeight="1" x14ac:dyDescent="0.2">
      <c r="C570" s="408">
        <f>BCDKT!H139</f>
        <v>2121145475</v>
      </c>
      <c r="D570" s="448"/>
      <c r="E570" s="408">
        <f>BCDKT!J139</f>
        <v>260265000</v>
      </c>
    </row>
    <row r="571" spans="1:5" ht="13.5" customHeight="1" x14ac:dyDescent="0.2">
      <c r="A571" s="136" t="s">
        <v>975</v>
      </c>
      <c r="C571" s="194">
        <f>C570-C566</f>
        <v>0</v>
      </c>
      <c r="D571" s="397"/>
      <c r="E571" s="194">
        <f>E570-E566</f>
        <v>0</v>
      </c>
    </row>
    <row r="580" spans="1:5" ht="13.5" customHeight="1" x14ac:dyDescent="0.25">
      <c r="A580" s="409" t="str">
        <f>TM!$A$28&amp;". "&amp;TM!$B$28</f>
        <v>26. Chi phí phải trả</v>
      </c>
      <c r="B580" s="447"/>
      <c r="C580" s="447"/>
      <c r="D580" s="467"/>
      <c r="E580" s="396" t="s">
        <v>859</v>
      </c>
    </row>
    <row r="582" spans="1:5" ht="13.5" customHeight="1" x14ac:dyDescent="0.2">
      <c r="C582" s="301" t="str">
        <f>$C$6</f>
        <v>31/12/2015</v>
      </c>
      <c r="D582" s="160"/>
      <c r="E582" s="301" t="str">
        <f>$E$6</f>
        <v>31/12/2014</v>
      </c>
    </row>
    <row r="583" spans="1:5" ht="13.5" customHeight="1" x14ac:dyDescent="0.2">
      <c r="A583" s="138"/>
      <c r="B583" s="138"/>
      <c r="C583" s="143" t="str">
        <f>$C$8</f>
        <v>VND</v>
      </c>
      <c r="D583" s="160"/>
      <c r="E583" s="143" t="str">
        <f>$E$8</f>
        <v>VND</v>
      </c>
    </row>
    <row r="584" spans="1:5" ht="13.5" customHeight="1" x14ac:dyDescent="0.2">
      <c r="C584" s="194"/>
      <c r="D584" s="397"/>
      <c r="E584" s="194"/>
    </row>
    <row r="585" spans="1:5" ht="13.5" hidden="1" customHeight="1" x14ac:dyDescent="0.2">
      <c r="A585" s="139" t="s">
        <v>947</v>
      </c>
      <c r="B585" s="139"/>
      <c r="C585" s="406">
        <f>SUM(C586:C595)</f>
        <v>0</v>
      </c>
      <c r="D585" s="407"/>
      <c r="E585" s="406">
        <f>SUM(E586:E595)</f>
        <v>0</v>
      </c>
    </row>
    <row r="586" spans="1:5" ht="13.5" customHeight="1" x14ac:dyDescent="0.2">
      <c r="B586" s="139"/>
      <c r="C586" s="398"/>
      <c r="D586" s="407"/>
      <c r="E586" s="399"/>
    </row>
    <row r="587" spans="1:5" ht="13.5" customHeight="1" x14ac:dyDescent="0.2">
      <c r="B587" s="139"/>
      <c r="C587" s="398"/>
      <c r="D587" s="407"/>
      <c r="E587" s="399"/>
    </row>
    <row r="588" spans="1:5" ht="13.5" customHeight="1" x14ac:dyDescent="0.2">
      <c r="B588" s="139"/>
      <c r="C588" s="398"/>
      <c r="D588" s="407"/>
      <c r="E588" s="399"/>
    </row>
    <row r="589" spans="1:5" ht="13.5" customHeight="1" x14ac:dyDescent="0.2">
      <c r="B589" s="139"/>
      <c r="C589" s="398"/>
      <c r="D589" s="407"/>
      <c r="E589" s="399"/>
    </row>
    <row r="590" spans="1:5" ht="13.5" customHeight="1" x14ac:dyDescent="0.2">
      <c r="B590" s="139"/>
      <c r="C590" s="398"/>
      <c r="D590" s="407"/>
      <c r="E590" s="399"/>
    </row>
    <row r="591" spans="1:5" ht="13.5" customHeight="1" x14ac:dyDescent="0.2">
      <c r="B591" s="139"/>
      <c r="C591" s="398"/>
      <c r="D591" s="407"/>
      <c r="E591" s="399"/>
    </row>
    <row r="592" spans="1:5" ht="13.5" hidden="1" customHeight="1" x14ac:dyDescent="0.2">
      <c r="B592" s="139"/>
      <c r="C592" s="398"/>
      <c r="D592" s="407"/>
      <c r="E592" s="399"/>
    </row>
    <row r="593" spans="1:5" ht="13.5" hidden="1" customHeight="1" x14ac:dyDescent="0.2">
      <c r="B593" s="139"/>
      <c r="C593" s="398"/>
      <c r="D593" s="407"/>
      <c r="E593" s="399"/>
    </row>
    <row r="594" spans="1:5" ht="13.5" hidden="1" customHeight="1" x14ac:dyDescent="0.2">
      <c r="B594" s="139"/>
      <c r="C594" s="398"/>
      <c r="D594" s="407"/>
      <c r="E594" s="399"/>
    </row>
    <row r="595" spans="1:5" ht="13.5" hidden="1" customHeight="1" x14ac:dyDescent="0.2">
      <c r="B595" s="139"/>
      <c r="C595" s="398"/>
      <c r="D595" s="407"/>
      <c r="E595" s="399"/>
    </row>
    <row r="596" spans="1:5" ht="13.5" hidden="1" customHeight="1" x14ac:dyDescent="0.2">
      <c r="B596" s="139"/>
      <c r="C596" s="398"/>
      <c r="D596" s="407"/>
      <c r="E596" s="399"/>
    </row>
    <row r="597" spans="1:5" ht="13.5" hidden="1" customHeight="1" x14ac:dyDescent="0.2">
      <c r="A597" s="139" t="s">
        <v>948</v>
      </c>
      <c r="C597" s="398">
        <f>SUM(C598:C607)</f>
        <v>0</v>
      </c>
      <c r="D597" s="397"/>
      <c r="E597" s="398">
        <f>SUM(E598:E607)</f>
        <v>0</v>
      </c>
    </row>
    <row r="598" spans="1:5" ht="13.5" hidden="1" customHeight="1" x14ac:dyDescent="0.2">
      <c r="A598" s="139"/>
      <c r="C598" s="398"/>
      <c r="D598" s="397"/>
      <c r="E598" s="399"/>
    </row>
    <row r="599" spans="1:5" ht="13.5" hidden="1" customHeight="1" x14ac:dyDescent="0.2">
      <c r="A599" s="139"/>
      <c r="C599" s="398"/>
      <c r="D599" s="397"/>
      <c r="E599" s="399"/>
    </row>
    <row r="600" spans="1:5" ht="13.5" hidden="1" customHeight="1" x14ac:dyDescent="0.2">
      <c r="A600" s="139"/>
      <c r="C600" s="398"/>
      <c r="D600" s="397"/>
      <c r="E600" s="399"/>
    </row>
    <row r="601" spans="1:5" ht="13.5" hidden="1" customHeight="1" x14ac:dyDescent="0.2">
      <c r="A601" s="139"/>
      <c r="C601" s="398"/>
      <c r="D601" s="397"/>
      <c r="E601" s="399"/>
    </row>
    <row r="602" spans="1:5" ht="13.5" hidden="1" customHeight="1" x14ac:dyDescent="0.2">
      <c r="A602" s="139"/>
      <c r="C602" s="398"/>
      <c r="D602" s="397"/>
      <c r="E602" s="399"/>
    </row>
    <row r="603" spans="1:5" ht="13.5" hidden="1" customHeight="1" x14ac:dyDescent="0.2">
      <c r="A603" s="139"/>
      <c r="C603" s="398"/>
      <c r="D603" s="397"/>
      <c r="E603" s="399"/>
    </row>
    <row r="604" spans="1:5" ht="13.5" hidden="1" customHeight="1" x14ac:dyDescent="0.2">
      <c r="A604" s="139"/>
      <c r="C604" s="398"/>
      <c r="D604" s="397"/>
      <c r="E604" s="399"/>
    </row>
    <row r="605" spans="1:5" ht="13.5" hidden="1" customHeight="1" x14ac:dyDescent="0.2">
      <c r="A605" s="139"/>
      <c r="C605" s="398"/>
      <c r="D605" s="397"/>
      <c r="E605" s="399"/>
    </row>
    <row r="606" spans="1:5" ht="13.5" hidden="1" customHeight="1" x14ac:dyDescent="0.2">
      <c r="C606" s="398"/>
      <c r="D606" s="397"/>
      <c r="E606" s="399"/>
    </row>
    <row r="607" spans="1:5" ht="13.5" hidden="1" customHeight="1" x14ac:dyDescent="0.2">
      <c r="C607" s="398"/>
      <c r="D607" s="397"/>
      <c r="E607" s="399"/>
    </row>
    <row r="608" spans="1:5" ht="13.5" customHeight="1" x14ac:dyDescent="0.2">
      <c r="C608" s="398"/>
      <c r="D608" s="397"/>
      <c r="E608" s="399"/>
    </row>
    <row r="609" spans="1:5" ht="13.5" customHeight="1" thickBot="1" x14ac:dyDescent="0.25">
      <c r="A609" s="139" t="s">
        <v>678</v>
      </c>
      <c r="C609" s="402">
        <f>C597+C585</f>
        <v>0</v>
      </c>
      <c r="D609" s="397"/>
      <c r="E609" s="402">
        <f>E597+E585</f>
        <v>0</v>
      </c>
    </row>
    <row r="610" spans="1:5" ht="13.5" customHeight="1" thickTop="1" x14ac:dyDescent="0.2"/>
    <row r="612" spans="1:5" ht="13.5" customHeight="1" x14ac:dyDescent="0.2">
      <c r="A612" s="136" t="s">
        <v>974</v>
      </c>
    </row>
    <row r="613" spans="1:5" ht="13.5" customHeight="1" x14ac:dyDescent="0.2">
      <c r="A613" s="136" t="s">
        <v>926</v>
      </c>
      <c r="C613" s="194">
        <f>BCDKT!H140</f>
        <v>0</v>
      </c>
      <c r="D613" s="397"/>
      <c r="E613" s="194">
        <f>BCDKT!J140</f>
        <v>0</v>
      </c>
    </row>
    <row r="614" spans="1:5" ht="13.5" customHeight="1" x14ac:dyDescent="0.2">
      <c r="A614" s="136" t="s">
        <v>975</v>
      </c>
      <c r="C614" s="198">
        <f>C613-C585</f>
        <v>0</v>
      </c>
      <c r="E614" s="198">
        <f>E613-E585</f>
        <v>0</v>
      </c>
    </row>
    <row r="616" spans="1:5" ht="13.5" customHeight="1" x14ac:dyDescent="0.2">
      <c r="A616" s="136" t="s">
        <v>927</v>
      </c>
      <c r="C616" s="194">
        <f>'SL CDKT'!H169</f>
        <v>0</v>
      </c>
      <c r="D616" s="397"/>
      <c r="E616" s="194">
        <f>'SL CDKT'!J169</f>
        <v>0</v>
      </c>
    </row>
    <row r="617" spans="1:5" ht="13.5" customHeight="1" x14ac:dyDescent="0.2">
      <c r="A617" s="136" t="s">
        <v>975</v>
      </c>
      <c r="C617" s="198">
        <f>C616-C597</f>
        <v>0</v>
      </c>
      <c r="E617" s="198">
        <f>E616-E597</f>
        <v>0</v>
      </c>
    </row>
    <row r="630" spans="1:5" ht="13.5" customHeight="1" x14ac:dyDescent="0.25">
      <c r="A630" s="409" t="str">
        <f>TM!$A$29&amp;". "&amp;TM!$B$29</f>
        <v>27. Phải trả khác</v>
      </c>
      <c r="B630" s="447"/>
      <c r="C630" s="447"/>
      <c r="D630" s="467"/>
      <c r="E630" s="396" t="s">
        <v>859</v>
      </c>
    </row>
    <row r="632" spans="1:5" ht="13.5" customHeight="1" x14ac:dyDescent="0.2">
      <c r="C632" s="301" t="str">
        <f>$C$6</f>
        <v>31/12/2015</v>
      </c>
      <c r="D632" s="160"/>
      <c r="E632" s="301" t="str">
        <f>$E$6</f>
        <v>31/12/2014</v>
      </c>
    </row>
    <row r="633" spans="1:5" ht="13.5" customHeight="1" x14ac:dyDescent="0.2">
      <c r="A633" s="138"/>
      <c r="B633" s="138"/>
      <c r="C633" s="143" t="str">
        <f>$C$8</f>
        <v>VND</v>
      </c>
      <c r="D633" s="160"/>
      <c r="E633" s="143" t="str">
        <f>$E$8</f>
        <v>VND</v>
      </c>
    </row>
    <row r="634" spans="1:5" ht="13.5" customHeight="1" x14ac:dyDescent="0.2">
      <c r="C634" s="194"/>
      <c r="D634" s="397"/>
      <c r="E634" s="194"/>
    </row>
    <row r="635" spans="1:5" ht="13.5" customHeight="1" x14ac:dyDescent="0.2">
      <c r="A635" s="139" t="s">
        <v>1035</v>
      </c>
      <c r="B635" s="139"/>
      <c r="C635" s="406">
        <f>SUM(C636:C647)</f>
        <v>331724300</v>
      </c>
      <c r="D635" s="407"/>
      <c r="E635" s="406">
        <f>SUM(E636:E647)</f>
        <v>1563588792</v>
      </c>
    </row>
    <row r="636" spans="1:5" ht="13.5" customHeight="1" x14ac:dyDescent="0.2">
      <c r="A636" s="136" t="s">
        <v>1083</v>
      </c>
      <c r="B636" s="139"/>
      <c r="C636" s="398">
        <v>1713000</v>
      </c>
      <c r="D636" s="407"/>
      <c r="E636" s="399">
        <v>1634000</v>
      </c>
    </row>
    <row r="637" spans="1:5" ht="13.5" customHeight="1" x14ac:dyDescent="0.2">
      <c r="A637" s="136" t="s">
        <v>1084</v>
      </c>
      <c r="B637" s="139"/>
      <c r="C637" s="398">
        <v>81923000</v>
      </c>
      <c r="D637" s="407"/>
      <c r="E637" s="399">
        <f>174950000+81344000</f>
        <v>256294000</v>
      </c>
    </row>
    <row r="638" spans="1:5" ht="13.5" customHeight="1" x14ac:dyDescent="0.2">
      <c r="A638" s="136" t="s">
        <v>1085</v>
      </c>
      <c r="B638" s="139"/>
      <c r="C638" s="398">
        <v>0</v>
      </c>
      <c r="D638" s="407"/>
      <c r="E638" s="399">
        <v>300456000</v>
      </c>
    </row>
    <row r="639" spans="1:5" ht="13.5" customHeight="1" x14ac:dyDescent="0.2">
      <c r="A639" s="136" t="s">
        <v>1086</v>
      </c>
      <c r="B639" s="139"/>
      <c r="C639" s="398">
        <v>244191256</v>
      </c>
      <c r="D639" s="407"/>
      <c r="E639" s="399">
        <v>1001037948</v>
      </c>
    </row>
    <row r="640" spans="1:5" ht="13.5" hidden="1" customHeight="1" x14ac:dyDescent="0.2">
      <c r="B640" s="139"/>
      <c r="C640" s="398"/>
      <c r="D640" s="407"/>
      <c r="E640" s="399"/>
    </row>
    <row r="641" spans="1:5" ht="13.5" hidden="1" customHeight="1" x14ac:dyDescent="0.2">
      <c r="B641" s="139"/>
      <c r="C641" s="398"/>
      <c r="D641" s="407"/>
      <c r="E641" s="399"/>
    </row>
    <row r="642" spans="1:5" ht="13.5" hidden="1" customHeight="1" x14ac:dyDescent="0.2">
      <c r="B642" s="139"/>
      <c r="C642" s="398"/>
      <c r="D642" s="407"/>
      <c r="E642" s="399"/>
    </row>
    <row r="643" spans="1:5" ht="13.5" customHeight="1" x14ac:dyDescent="0.2">
      <c r="A643" s="136" t="s">
        <v>1037</v>
      </c>
      <c r="B643" s="139"/>
      <c r="C643" s="398">
        <v>3897044</v>
      </c>
      <c r="D643" s="407"/>
      <c r="E643" s="399">
        <v>4166844</v>
      </c>
    </row>
    <row r="644" spans="1:5" ht="13.5" hidden="1" customHeight="1" x14ac:dyDescent="0.2">
      <c r="B644" s="139"/>
      <c r="C644" s="398"/>
      <c r="D644" s="407"/>
      <c r="E644" s="399"/>
    </row>
    <row r="645" spans="1:5" ht="13.5" hidden="1" customHeight="1" x14ac:dyDescent="0.2">
      <c r="B645" s="139"/>
      <c r="C645" s="398"/>
      <c r="D645" s="407"/>
      <c r="E645" s="399"/>
    </row>
    <row r="646" spans="1:5" ht="13.5" hidden="1" customHeight="1" x14ac:dyDescent="0.2">
      <c r="B646" s="139"/>
      <c r="C646" s="398"/>
      <c r="D646" s="407"/>
      <c r="E646" s="399"/>
    </row>
    <row r="647" spans="1:5" ht="13.5" hidden="1" customHeight="1" x14ac:dyDescent="0.2">
      <c r="B647" s="139"/>
      <c r="C647" s="398"/>
      <c r="D647" s="407"/>
      <c r="E647" s="399"/>
    </row>
    <row r="648" spans="1:5" ht="13.5" customHeight="1" x14ac:dyDescent="0.2">
      <c r="B648" s="139"/>
      <c r="C648" s="398"/>
      <c r="D648" s="407"/>
      <c r="E648" s="399"/>
    </row>
    <row r="649" spans="1:5" ht="13.5" customHeight="1" x14ac:dyDescent="0.2">
      <c r="A649" s="139" t="s">
        <v>1036</v>
      </c>
      <c r="C649" s="406">
        <f>SUM(C650:C659)</f>
        <v>8069000000</v>
      </c>
      <c r="D649" s="407"/>
      <c r="E649" s="406">
        <f>SUM(E650:E659)</f>
        <v>3700000000</v>
      </c>
    </row>
    <row r="650" spans="1:5" ht="13.5" customHeight="1" x14ac:dyDescent="0.2">
      <c r="A650" s="136" t="s">
        <v>1106</v>
      </c>
      <c r="B650" s="139"/>
      <c r="C650" s="398">
        <v>2069000000</v>
      </c>
      <c r="D650" s="407"/>
      <c r="E650" s="399">
        <v>0</v>
      </c>
    </row>
    <row r="651" spans="1:5" ht="13.5" customHeight="1" x14ac:dyDescent="0.2">
      <c r="A651" s="136" t="s">
        <v>1107</v>
      </c>
      <c r="B651" s="139"/>
      <c r="C651" s="398">
        <v>1500000000</v>
      </c>
      <c r="D651" s="407"/>
      <c r="E651" s="399">
        <v>1500000000</v>
      </c>
    </row>
    <row r="652" spans="1:5" ht="13.5" customHeight="1" x14ac:dyDescent="0.2">
      <c r="A652" s="136" t="s">
        <v>1108</v>
      </c>
      <c r="B652" s="139"/>
      <c r="C652" s="398">
        <v>2000000000</v>
      </c>
      <c r="D652" s="407"/>
      <c r="E652" s="399">
        <v>1600000000</v>
      </c>
    </row>
    <row r="653" spans="1:5" ht="13.5" customHeight="1" x14ac:dyDescent="0.2">
      <c r="A653" s="136" t="s">
        <v>1109</v>
      </c>
      <c r="B653" s="139"/>
      <c r="C653" s="398">
        <v>1000000000</v>
      </c>
      <c r="D653" s="407"/>
      <c r="E653" s="399">
        <v>0</v>
      </c>
    </row>
    <row r="654" spans="1:5" ht="13.5" customHeight="1" x14ac:dyDescent="0.2">
      <c r="A654" s="136" t="s">
        <v>1110</v>
      </c>
      <c r="B654" s="139"/>
      <c r="C654" s="398">
        <v>500000000</v>
      </c>
      <c r="D654" s="407"/>
      <c r="E654" s="399">
        <v>500000000</v>
      </c>
    </row>
    <row r="655" spans="1:5" ht="13.5" customHeight="1" x14ac:dyDescent="0.2">
      <c r="A655" s="136" t="s">
        <v>1111</v>
      </c>
      <c r="B655" s="139"/>
      <c r="C655" s="398">
        <v>1000000000</v>
      </c>
      <c r="D655" s="407"/>
      <c r="E655" s="399">
        <v>100000000</v>
      </c>
    </row>
    <row r="656" spans="1:5" ht="13.5" hidden="1" customHeight="1" x14ac:dyDescent="0.2">
      <c r="B656" s="139"/>
      <c r="C656" s="398"/>
      <c r="D656" s="407"/>
      <c r="E656" s="399"/>
    </row>
    <row r="657" spans="1:5" ht="13.5" hidden="1" customHeight="1" x14ac:dyDescent="0.2">
      <c r="B657" s="139"/>
      <c r="C657" s="398"/>
      <c r="D657" s="407"/>
      <c r="E657" s="399"/>
    </row>
    <row r="658" spans="1:5" ht="13.5" hidden="1" customHeight="1" x14ac:dyDescent="0.2">
      <c r="C658" s="398"/>
      <c r="D658" s="397"/>
      <c r="E658" s="399"/>
    </row>
    <row r="659" spans="1:5" ht="13.5" hidden="1" customHeight="1" x14ac:dyDescent="0.2">
      <c r="C659" s="398"/>
      <c r="D659" s="397"/>
      <c r="E659" s="399"/>
    </row>
    <row r="660" spans="1:5" ht="13.5" customHeight="1" x14ac:dyDescent="0.2">
      <c r="C660" s="398"/>
      <c r="D660" s="397"/>
      <c r="E660" s="399"/>
    </row>
    <row r="661" spans="1:5" ht="13.5" customHeight="1" thickBot="1" x14ac:dyDescent="0.25">
      <c r="A661" s="139" t="s">
        <v>678</v>
      </c>
      <c r="C661" s="402">
        <f>C649+C635</f>
        <v>8400724300</v>
      </c>
      <c r="D661" s="397"/>
      <c r="E661" s="402">
        <f>E649+E635</f>
        <v>5263588792</v>
      </c>
    </row>
    <row r="662" spans="1:5" ht="13.5" customHeight="1" thickTop="1" x14ac:dyDescent="0.2"/>
    <row r="664" spans="1:5" ht="13.5" customHeight="1" x14ac:dyDescent="0.2">
      <c r="A664" s="136" t="s">
        <v>974</v>
      </c>
    </row>
    <row r="665" spans="1:5" ht="13.5" customHeight="1" x14ac:dyDescent="0.2">
      <c r="A665" s="136" t="s">
        <v>926</v>
      </c>
      <c r="C665" s="194">
        <f>BCDKT!H144</f>
        <v>331724300</v>
      </c>
      <c r="D665" s="397"/>
      <c r="E665" s="194">
        <f>BCDKT!J144</f>
        <v>1563588792</v>
      </c>
    </row>
    <row r="666" spans="1:5" ht="13.5" customHeight="1" x14ac:dyDescent="0.2">
      <c r="A666" s="136" t="s">
        <v>975</v>
      </c>
      <c r="C666" s="198">
        <f>C665-C635</f>
        <v>0</v>
      </c>
      <c r="E666" s="198">
        <f>E665-E635</f>
        <v>0</v>
      </c>
    </row>
    <row r="668" spans="1:5" ht="13.5" customHeight="1" x14ac:dyDescent="0.2">
      <c r="A668" s="136" t="s">
        <v>927</v>
      </c>
      <c r="C668" s="194">
        <f>BCDKT!H157</f>
        <v>8069000000</v>
      </c>
      <c r="D668" s="397"/>
      <c r="E668" s="194">
        <f>BCDKT!J157</f>
        <v>3700000000</v>
      </c>
    </row>
    <row r="669" spans="1:5" ht="13.5" customHeight="1" x14ac:dyDescent="0.2">
      <c r="A669" s="136" t="s">
        <v>975</v>
      </c>
      <c r="C669" s="198">
        <f>C668-C649</f>
        <v>0</v>
      </c>
      <c r="E669" s="198">
        <f>E649-E668</f>
        <v>0</v>
      </c>
    </row>
    <row r="690" spans="1:5" ht="13.5" customHeight="1" x14ac:dyDescent="0.25">
      <c r="A690" s="409" t="str">
        <f>TM!$A$31&amp;". "&amp;TM!$B$31</f>
        <v>29. Dự phòng phải trả ngắn hạn, dài hạn</v>
      </c>
      <c r="B690" s="447"/>
      <c r="C690" s="447"/>
      <c r="D690" s="467"/>
      <c r="E690" s="396" t="s">
        <v>859</v>
      </c>
    </row>
    <row r="692" spans="1:5" ht="13.5" customHeight="1" x14ac:dyDescent="0.2">
      <c r="C692" s="301" t="str">
        <f>$C$6</f>
        <v>31/12/2015</v>
      </c>
      <c r="D692" s="160"/>
      <c r="E692" s="301" t="str">
        <f>$E$6</f>
        <v>31/12/2014</v>
      </c>
    </row>
    <row r="693" spans="1:5" ht="13.5" customHeight="1" x14ac:dyDescent="0.2">
      <c r="A693" s="138"/>
      <c r="B693" s="138"/>
      <c r="C693" s="143" t="str">
        <f>$C$8</f>
        <v>VND</v>
      </c>
      <c r="D693" s="160"/>
      <c r="E693" s="143" t="str">
        <f>$E$8</f>
        <v>VND</v>
      </c>
    </row>
    <row r="694" spans="1:5" ht="13.5" customHeight="1" x14ac:dyDescent="0.2">
      <c r="C694" s="194"/>
      <c r="D694" s="397"/>
      <c r="E694" s="194"/>
    </row>
    <row r="695" spans="1:5" ht="13.5" hidden="1" customHeight="1" x14ac:dyDescent="0.2">
      <c r="A695" s="139" t="s">
        <v>858</v>
      </c>
      <c r="B695" s="139"/>
      <c r="C695" s="406">
        <f>SUM(C696:C705)</f>
        <v>0</v>
      </c>
      <c r="D695" s="407"/>
      <c r="E695" s="406">
        <f>SUM(E696:E705)</f>
        <v>0</v>
      </c>
    </row>
    <row r="696" spans="1:5" ht="13.5" hidden="1" customHeight="1" x14ac:dyDescent="0.2">
      <c r="B696" s="139"/>
      <c r="C696" s="398"/>
      <c r="D696" s="407"/>
      <c r="E696" s="399"/>
    </row>
    <row r="697" spans="1:5" ht="13.5" customHeight="1" x14ac:dyDescent="0.2">
      <c r="B697" s="139"/>
      <c r="C697" s="398"/>
      <c r="D697" s="407"/>
      <c r="E697" s="399"/>
    </row>
    <row r="698" spans="1:5" ht="13.5" customHeight="1" x14ac:dyDescent="0.2">
      <c r="B698" s="139"/>
      <c r="C698" s="398"/>
      <c r="D698" s="407"/>
      <c r="E698" s="399"/>
    </row>
    <row r="699" spans="1:5" ht="13.5" hidden="1" customHeight="1" x14ac:dyDescent="0.2">
      <c r="B699" s="139"/>
      <c r="C699" s="398"/>
      <c r="D699" s="407"/>
      <c r="E699" s="399"/>
    </row>
    <row r="700" spans="1:5" ht="13.5" hidden="1" customHeight="1" x14ac:dyDescent="0.2">
      <c r="B700" s="139"/>
      <c r="C700" s="398"/>
      <c r="D700" s="407"/>
      <c r="E700" s="399"/>
    </row>
    <row r="701" spans="1:5" ht="13.5" hidden="1" customHeight="1" x14ac:dyDescent="0.2">
      <c r="B701" s="139"/>
      <c r="C701" s="398"/>
      <c r="D701" s="407"/>
      <c r="E701" s="399"/>
    </row>
    <row r="702" spans="1:5" ht="13.5" hidden="1" customHeight="1" x14ac:dyDescent="0.2">
      <c r="B702" s="139"/>
      <c r="C702" s="398"/>
      <c r="D702" s="407"/>
      <c r="E702" s="399"/>
    </row>
    <row r="703" spans="1:5" ht="13.5" hidden="1" customHeight="1" x14ac:dyDescent="0.2">
      <c r="B703" s="139"/>
      <c r="C703" s="398"/>
      <c r="D703" s="407"/>
      <c r="E703" s="399"/>
    </row>
    <row r="704" spans="1:5" ht="13.5" hidden="1" customHeight="1" x14ac:dyDescent="0.2">
      <c r="B704" s="139"/>
      <c r="C704" s="398"/>
      <c r="D704" s="407"/>
      <c r="E704" s="399"/>
    </row>
    <row r="705" spans="1:5" ht="13.5" hidden="1" customHeight="1" x14ac:dyDescent="0.2">
      <c r="B705" s="139"/>
      <c r="C705" s="398"/>
      <c r="D705" s="407"/>
      <c r="E705" s="399"/>
    </row>
    <row r="706" spans="1:5" ht="13.5" hidden="1" customHeight="1" x14ac:dyDescent="0.2">
      <c r="B706" s="139"/>
      <c r="C706" s="398"/>
      <c r="D706" s="407"/>
      <c r="E706" s="399"/>
    </row>
    <row r="707" spans="1:5" ht="13.5" hidden="1" customHeight="1" x14ac:dyDescent="0.2">
      <c r="A707" s="139"/>
      <c r="C707" s="398"/>
      <c r="D707" s="397"/>
      <c r="E707" s="398"/>
    </row>
    <row r="708" spans="1:5" ht="13.5" hidden="1" customHeight="1" x14ac:dyDescent="0.2">
      <c r="A708" s="139"/>
      <c r="C708" s="398"/>
      <c r="D708" s="397"/>
      <c r="E708" s="399"/>
    </row>
    <row r="709" spans="1:5" ht="13.5" hidden="1" customHeight="1" x14ac:dyDescent="0.2">
      <c r="A709" s="139"/>
      <c r="C709" s="398"/>
      <c r="D709" s="397"/>
      <c r="E709" s="399"/>
    </row>
    <row r="710" spans="1:5" ht="13.5" hidden="1" customHeight="1" x14ac:dyDescent="0.2">
      <c r="A710" s="139"/>
      <c r="C710" s="398"/>
      <c r="D710" s="397"/>
      <c r="E710" s="399"/>
    </row>
    <row r="711" spans="1:5" ht="13.5" hidden="1" customHeight="1" x14ac:dyDescent="0.2">
      <c r="A711" s="139"/>
      <c r="C711" s="398"/>
      <c r="D711" s="397"/>
      <c r="E711" s="399"/>
    </row>
    <row r="712" spans="1:5" ht="13.5" hidden="1" customHeight="1" x14ac:dyDescent="0.2">
      <c r="A712" s="139"/>
      <c r="C712" s="398"/>
      <c r="D712" s="397"/>
      <c r="E712" s="399"/>
    </row>
    <row r="713" spans="1:5" ht="13.5" hidden="1" customHeight="1" x14ac:dyDescent="0.2">
      <c r="A713" s="139"/>
      <c r="C713" s="398"/>
      <c r="D713" s="397"/>
      <c r="E713" s="399"/>
    </row>
    <row r="714" spans="1:5" ht="13.5" hidden="1" customHeight="1" x14ac:dyDescent="0.2">
      <c r="A714" s="139"/>
      <c r="C714" s="398"/>
      <c r="D714" s="397"/>
      <c r="E714" s="399"/>
    </row>
    <row r="715" spans="1:5" ht="13.5" hidden="1" customHeight="1" x14ac:dyDescent="0.2">
      <c r="A715" s="139"/>
      <c r="C715" s="398"/>
      <c r="D715" s="397"/>
      <c r="E715" s="399"/>
    </row>
    <row r="716" spans="1:5" ht="13.5" hidden="1" customHeight="1" x14ac:dyDescent="0.2">
      <c r="C716" s="398"/>
      <c r="D716" s="397"/>
      <c r="E716" s="399"/>
    </row>
    <row r="717" spans="1:5" ht="13.5" hidden="1" customHeight="1" x14ac:dyDescent="0.2">
      <c r="C717" s="398"/>
      <c r="D717" s="397"/>
      <c r="E717" s="399"/>
    </row>
    <row r="718" spans="1:5" ht="13.5" customHeight="1" x14ac:dyDescent="0.2">
      <c r="C718" s="398"/>
      <c r="D718" s="397"/>
      <c r="E718" s="399"/>
    </row>
    <row r="719" spans="1:5" ht="13.5" customHeight="1" thickBot="1" x14ac:dyDescent="0.25">
      <c r="A719" s="139" t="s">
        <v>678</v>
      </c>
      <c r="C719" s="402">
        <f>C707+C695</f>
        <v>0</v>
      </c>
      <c r="D719" s="397"/>
      <c r="E719" s="402">
        <f>E707+E695</f>
        <v>0</v>
      </c>
    </row>
    <row r="720" spans="1:5" ht="13.5" customHeight="1" thickTop="1" x14ac:dyDescent="0.2"/>
    <row r="722" spans="1:5" ht="13.5" customHeight="1" x14ac:dyDescent="0.2">
      <c r="A722" s="136" t="s">
        <v>974</v>
      </c>
    </row>
    <row r="723" spans="1:5" ht="13.5" customHeight="1" x14ac:dyDescent="0.2">
      <c r="A723" s="136" t="s">
        <v>926</v>
      </c>
      <c r="C723" s="194">
        <f>BCDKT!H146</f>
        <v>0</v>
      </c>
      <c r="D723" s="397"/>
      <c r="E723" s="194">
        <f>BCDKT!J146</f>
        <v>0</v>
      </c>
    </row>
    <row r="724" spans="1:5" ht="13.5" customHeight="1" x14ac:dyDescent="0.2">
      <c r="A724" s="136" t="s">
        <v>975</v>
      </c>
      <c r="C724" s="198">
        <f>C723-C695</f>
        <v>0</v>
      </c>
      <c r="E724" s="198">
        <f>E723-E695</f>
        <v>0</v>
      </c>
    </row>
    <row r="726" spans="1:5" ht="13.5" customHeight="1" x14ac:dyDescent="0.2">
      <c r="A726" s="136" t="s">
        <v>927</v>
      </c>
      <c r="C726" s="194">
        <f>'SL CDKT'!H219</f>
        <v>0</v>
      </c>
      <c r="D726" s="397"/>
      <c r="E726" s="194">
        <f>'SL CDKT'!J219</f>
        <v>0</v>
      </c>
    </row>
    <row r="727" spans="1:5" ht="13.5" customHeight="1" x14ac:dyDescent="0.2">
      <c r="A727" s="136" t="s">
        <v>975</v>
      </c>
      <c r="C727" s="198">
        <f>C726-C707</f>
        <v>0</v>
      </c>
      <c r="E727" s="198">
        <f>E726-E707</f>
        <v>0</v>
      </c>
    </row>
    <row r="740" spans="1:10" ht="13.5" customHeight="1" x14ac:dyDescent="0.25">
      <c r="A740" s="409" t="str">
        <f>TM!$A$33&amp;". "&amp;TM!$B$33</f>
        <v>31. Chi tiết vốn góp của chủ sở hữu</v>
      </c>
      <c r="B740" s="447"/>
      <c r="C740" s="447"/>
      <c r="D740" s="467"/>
      <c r="E740" s="396" t="s">
        <v>859</v>
      </c>
    </row>
    <row r="742" spans="1:10" ht="13.5" customHeight="1" x14ac:dyDescent="0.25">
      <c r="C742" s="301" t="str">
        <f>$C$6</f>
        <v>31/12/2015</v>
      </c>
      <c r="D742" s="160"/>
      <c r="E742" s="301" t="str">
        <f>$E$6</f>
        <v>31/12/2014</v>
      </c>
      <c r="G742"/>
      <c r="H742"/>
      <c r="I742"/>
      <c r="J742"/>
    </row>
    <row r="743" spans="1:10" ht="13.5" customHeight="1" x14ac:dyDescent="0.25">
      <c r="A743" s="138"/>
      <c r="B743" s="138"/>
      <c r="C743" s="143" t="str">
        <f>$C$8</f>
        <v>VND</v>
      </c>
      <c r="D743" s="160"/>
      <c r="E743" s="143" t="str">
        <f>$E$8</f>
        <v>VND</v>
      </c>
      <c r="G743"/>
      <c r="H743"/>
      <c r="I743"/>
      <c r="J743"/>
    </row>
    <row r="744" spans="1:10" ht="13.5" customHeight="1" x14ac:dyDescent="0.25">
      <c r="C744" s="194"/>
      <c r="D744" s="397"/>
      <c r="E744" s="194"/>
      <c r="G744"/>
      <c r="H744"/>
      <c r="I744"/>
      <c r="J744"/>
    </row>
    <row r="745" spans="1:10" ht="13.5" customHeight="1" x14ac:dyDescent="0.25">
      <c r="A745" s="136" t="s">
        <v>1112</v>
      </c>
      <c r="C745" s="398">
        <v>975832520644</v>
      </c>
      <c r="D745" s="397"/>
      <c r="E745" s="398">
        <v>965242883644</v>
      </c>
      <c r="G745"/>
      <c r="H745"/>
      <c r="I745"/>
      <c r="J745"/>
    </row>
    <row r="746" spans="1:10" ht="13.5" hidden="1" customHeight="1" x14ac:dyDescent="0.25">
      <c r="C746" s="398"/>
      <c r="D746" s="397"/>
      <c r="E746" s="399"/>
      <c r="G746"/>
      <c r="H746"/>
      <c r="I746"/>
      <c r="J746"/>
    </row>
    <row r="747" spans="1:10" ht="13.5" hidden="1" customHeight="1" x14ac:dyDescent="0.25">
      <c r="A747" s="139"/>
      <c r="C747" s="398"/>
      <c r="D747" s="397"/>
      <c r="E747" s="399"/>
      <c r="G747"/>
      <c r="H747"/>
      <c r="I747"/>
      <c r="J747"/>
    </row>
    <row r="748" spans="1:10" ht="13.5" hidden="1" customHeight="1" x14ac:dyDescent="0.25">
      <c r="A748" s="139"/>
      <c r="C748" s="398"/>
      <c r="D748" s="397"/>
      <c r="E748" s="399"/>
      <c r="G748"/>
      <c r="H748"/>
      <c r="I748"/>
      <c r="J748"/>
    </row>
    <row r="749" spans="1:10" ht="13.5" hidden="1" customHeight="1" x14ac:dyDescent="0.25">
      <c r="A749" s="139"/>
      <c r="C749" s="398"/>
      <c r="D749" s="397"/>
      <c r="E749" s="399"/>
      <c r="G749"/>
      <c r="H749"/>
      <c r="I749"/>
      <c r="J749"/>
    </row>
    <row r="750" spans="1:10" ht="13.5" hidden="1" customHeight="1" x14ac:dyDescent="0.25">
      <c r="A750" s="139"/>
      <c r="C750" s="398"/>
      <c r="D750" s="397"/>
      <c r="E750" s="399"/>
      <c r="G750"/>
      <c r="H750"/>
      <c r="I750"/>
      <c r="J750"/>
    </row>
    <row r="751" spans="1:10" ht="13.5" hidden="1" customHeight="1" x14ac:dyDescent="0.25">
      <c r="A751" s="139"/>
      <c r="C751" s="398"/>
      <c r="D751" s="397"/>
      <c r="E751" s="399"/>
      <c r="G751"/>
      <c r="H751"/>
      <c r="I751"/>
      <c r="J751"/>
    </row>
    <row r="752" spans="1:10" ht="13.5" hidden="1" customHeight="1" x14ac:dyDescent="0.25">
      <c r="A752" s="139"/>
      <c r="C752" s="398"/>
      <c r="D752" s="397"/>
      <c r="E752" s="399"/>
      <c r="G752"/>
      <c r="H752"/>
      <c r="I752"/>
      <c r="J752"/>
    </row>
    <row r="753" spans="1:10" ht="13.5" hidden="1" customHeight="1" x14ac:dyDescent="0.25">
      <c r="C753" s="398"/>
      <c r="D753" s="397"/>
      <c r="E753" s="399"/>
      <c r="G753"/>
      <c r="H753"/>
      <c r="I753"/>
      <c r="J753"/>
    </row>
    <row r="754" spans="1:10" ht="13.5" hidden="1" customHeight="1" x14ac:dyDescent="0.25">
      <c r="C754" s="398"/>
      <c r="D754" s="397"/>
      <c r="E754" s="399"/>
      <c r="G754"/>
      <c r="H754"/>
      <c r="I754"/>
      <c r="J754"/>
    </row>
    <row r="755" spans="1:10" ht="13.5" customHeight="1" x14ac:dyDescent="0.25">
      <c r="C755" s="398"/>
      <c r="D755" s="397"/>
      <c r="E755" s="399"/>
      <c r="G755"/>
      <c r="H755"/>
      <c r="I755"/>
      <c r="J755"/>
    </row>
    <row r="756" spans="1:10" ht="13.5" customHeight="1" thickBot="1" x14ac:dyDescent="0.3">
      <c r="A756" s="139" t="s">
        <v>678</v>
      </c>
      <c r="C756" s="402">
        <f>SUM(C745:C754)</f>
        <v>975832520644</v>
      </c>
      <c r="D756" s="397"/>
      <c r="E756" s="402">
        <f>SUM(E745:E754)</f>
        <v>965242883644</v>
      </c>
      <c r="G756"/>
      <c r="H756"/>
      <c r="I756"/>
      <c r="J756"/>
    </row>
    <row r="757" spans="1:10" ht="13.5" customHeight="1" thickTop="1" x14ac:dyDescent="0.25">
      <c r="G757"/>
      <c r="H757"/>
      <c r="I757"/>
      <c r="J757"/>
    </row>
    <row r="758" spans="1:10" ht="13.5" customHeight="1" x14ac:dyDescent="0.25">
      <c r="G758"/>
      <c r="H758"/>
      <c r="I758"/>
      <c r="J758"/>
    </row>
    <row r="759" spans="1:10" ht="13.5" customHeight="1" x14ac:dyDescent="0.25">
      <c r="A759" s="136" t="s">
        <v>974</v>
      </c>
      <c r="C759" s="194">
        <f>BCDKT!H166</f>
        <v>975832520644</v>
      </c>
      <c r="D759" s="397"/>
      <c r="E759" s="194">
        <f>BCDKT!J166</f>
        <v>965242883644</v>
      </c>
      <c r="G759"/>
      <c r="H759"/>
      <c r="I759"/>
      <c r="J759"/>
    </row>
    <row r="760" spans="1:10" ht="13.5" customHeight="1" x14ac:dyDescent="0.2">
      <c r="A760" s="136" t="s">
        <v>975</v>
      </c>
      <c r="C760" s="198">
        <f>C759-C756</f>
        <v>0</v>
      </c>
      <c r="E760" s="198">
        <f>E759-E756</f>
        <v>0</v>
      </c>
    </row>
    <row r="770" spans="1:11" ht="13.5" customHeight="1" x14ac:dyDescent="0.25">
      <c r="A770" s="409" t="str">
        <f>TM!$A$34&amp;". "&amp;TM!$B$34</f>
        <v>32. Cổ phiếu</v>
      </c>
      <c r="B770" s="447"/>
      <c r="C770" s="447"/>
      <c r="D770" s="467"/>
      <c r="E770" s="396" t="s">
        <v>859</v>
      </c>
    </row>
    <row r="772" spans="1:11" ht="13.5" customHeight="1" x14ac:dyDescent="0.2">
      <c r="C772" s="301" t="str">
        <f>$C$6</f>
        <v>31/12/2015</v>
      </c>
      <c r="D772" s="160"/>
      <c r="E772" s="301" t="str">
        <f>$E$6</f>
        <v>31/12/2014</v>
      </c>
    </row>
    <row r="773" spans="1:11" ht="13.5" customHeight="1" x14ac:dyDescent="0.2">
      <c r="A773" s="138"/>
      <c r="B773" s="138"/>
      <c r="C773" s="143" t="str">
        <f>$C$8</f>
        <v>VND</v>
      </c>
      <c r="D773" s="160"/>
      <c r="E773" s="143" t="str">
        <f>$E$8</f>
        <v>VND</v>
      </c>
    </row>
    <row r="774" spans="1:11" ht="13.5" customHeight="1" x14ac:dyDescent="0.2">
      <c r="C774" s="194"/>
      <c r="D774" s="397"/>
      <c r="E774" s="194"/>
    </row>
    <row r="775" spans="1:11" s="139" customFormat="1" ht="13.5" customHeight="1" x14ac:dyDescent="0.2">
      <c r="A775" s="139" t="s">
        <v>1019</v>
      </c>
      <c r="C775" s="406">
        <f>C776+C777</f>
        <v>0</v>
      </c>
      <c r="D775" s="407"/>
      <c r="E775" s="406">
        <f>E776+E777</f>
        <v>0</v>
      </c>
      <c r="G775" s="202"/>
      <c r="H775" s="202"/>
      <c r="I775" s="202"/>
      <c r="K775" s="202"/>
    </row>
    <row r="776" spans="1:11" s="158" customFormat="1" ht="13.5" customHeight="1" x14ac:dyDescent="0.2">
      <c r="A776" s="336" t="s">
        <v>1020</v>
      </c>
      <c r="C776" s="442"/>
      <c r="D776" s="417"/>
      <c r="E776" s="443"/>
      <c r="G776" s="203"/>
      <c r="H776" s="203"/>
      <c r="I776" s="203"/>
      <c r="K776" s="203"/>
    </row>
    <row r="777" spans="1:11" s="158" customFormat="1" ht="13.5" customHeight="1" x14ac:dyDescent="0.2">
      <c r="A777" s="336" t="s">
        <v>559</v>
      </c>
      <c r="C777" s="442"/>
      <c r="D777" s="417"/>
      <c r="E777" s="443"/>
      <c r="G777" s="203"/>
      <c r="H777" s="203"/>
      <c r="I777" s="203"/>
      <c r="K777" s="203"/>
    </row>
    <row r="778" spans="1:11" s="139" customFormat="1" ht="13.5" customHeight="1" x14ac:dyDescent="0.2">
      <c r="A778" s="139" t="s">
        <v>1021</v>
      </c>
      <c r="C778" s="406">
        <f>C779+C780</f>
        <v>0</v>
      </c>
      <c r="D778" s="407"/>
      <c r="E778" s="406">
        <f>E779+E780</f>
        <v>0</v>
      </c>
      <c r="G778" s="202"/>
      <c r="H778" s="202"/>
      <c r="I778" s="202"/>
      <c r="K778" s="202"/>
    </row>
    <row r="779" spans="1:11" s="158" customFormat="1" ht="13.5" customHeight="1" x14ac:dyDescent="0.2">
      <c r="A779" s="336" t="s">
        <v>1020</v>
      </c>
      <c r="C779" s="442"/>
      <c r="D779" s="417"/>
      <c r="E779" s="442"/>
      <c r="G779" s="203"/>
      <c r="H779" s="203"/>
      <c r="I779" s="203"/>
      <c r="K779" s="203"/>
    </row>
    <row r="780" spans="1:11" s="158" customFormat="1" ht="13.5" customHeight="1" x14ac:dyDescent="0.2">
      <c r="A780" s="336" t="s">
        <v>559</v>
      </c>
      <c r="C780" s="442"/>
      <c r="D780" s="417"/>
      <c r="E780" s="442"/>
      <c r="G780" s="203"/>
      <c r="H780" s="203"/>
      <c r="I780" s="203"/>
      <c r="K780" s="203"/>
    </row>
    <row r="781" spans="1:11" ht="13.5" hidden="1" customHeight="1" x14ac:dyDescent="0.2">
      <c r="A781" s="139" t="s">
        <v>755</v>
      </c>
      <c r="C781" s="398"/>
      <c r="D781" s="397"/>
      <c r="E781" s="399"/>
    </row>
    <row r="782" spans="1:11" s="158" customFormat="1" ht="13.5" hidden="1" customHeight="1" x14ac:dyDescent="0.2">
      <c r="A782" s="336" t="s">
        <v>1020</v>
      </c>
      <c r="C782" s="442"/>
      <c r="D782" s="417"/>
      <c r="E782" s="443"/>
      <c r="G782" s="203"/>
      <c r="H782" s="203"/>
      <c r="I782" s="203"/>
      <c r="K782" s="203"/>
    </row>
    <row r="783" spans="1:11" s="158" customFormat="1" ht="13.5" hidden="1" customHeight="1" x14ac:dyDescent="0.2">
      <c r="A783" s="336" t="s">
        <v>559</v>
      </c>
      <c r="C783" s="442"/>
      <c r="D783" s="417"/>
      <c r="E783" s="443"/>
      <c r="G783" s="203"/>
      <c r="H783" s="203"/>
      <c r="I783" s="203"/>
      <c r="K783" s="203"/>
    </row>
    <row r="784" spans="1:11" s="158" customFormat="1" ht="13.5" customHeight="1" x14ac:dyDescent="0.2">
      <c r="A784" s="336"/>
      <c r="C784" s="442"/>
      <c r="D784" s="417"/>
      <c r="E784" s="443"/>
      <c r="G784" s="203"/>
      <c r="H784" s="203"/>
      <c r="I784" s="203"/>
      <c r="K784" s="203"/>
    </row>
    <row r="785" spans="1:5" ht="13.5" customHeight="1" x14ac:dyDescent="0.2">
      <c r="A785" s="136" t="s">
        <v>1022</v>
      </c>
      <c r="C785" s="398">
        <v>10000</v>
      </c>
      <c r="D785" s="397"/>
      <c r="E785" s="399">
        <v>10000</v>
      </c>
    </row>
    <row r="786" spans="1:5" ht="13.5" customHeight="1" x14ac:dyDescent="0.2">
      <c r="C786" s="398"/>
      <c r="D786" s="397"/>
      <c r="E786" s="399"/>
    </row>
    <row r="787" spans="1:5" ht="13.5" customHeight="1" x14ac:dyDescent="0.2">
      <c r="C787" s="398"/>
      <c r="D787" s="397"/>
      <c r="E787" s="399"/>
    </row>
    <row r="788" spans="1:5" ht="13.5" customHeight="1" x14ac:dyDescent="0.2">
      <c r="C788" s="398"/>
      <c r="D788" s="397"/>
      <c r="E788" s="399"/>
    </row>
    <row r="789" spans="1:5" ht="13.5" customHeight="1" x14ac:dyDescent="0.2">
      <c r="C789" s="398"/>
      <c r="D789" s="397"/>
      <c r="E789" s="399"/>
    </row>
    <row r="790" spans="1:5" ht="13.5" customHeight="1" x14ac:dyDescent="0.2">
      <c r="C790" s="398"/>
      <c r="D790" s="397"/>
      <c r="E790" s="399"/>
    </row>
    <row r="791" spans="1:5" ht="13.5" customHeight="1" x14ac:dyDescent="0.2">
      <c r="C791" s="398"/>
      <c r="D791" s="397"/>
      <c r="E791" s="399"/>
    </row>
    <row r="792" spans="1:5" ht="13.5" customHeight="1" x14ac:dyDescent="0.2">
      <c r="C792" s="398"/>
      <c r="D792" s="397"/>
      <c r="E792" s="399"/>
    </row>
    <row r="793" spans="1:5" ht="13.5" customHeight="1" x14ac:dyDescent="0.2">
      <c r="C793" s="398"/>
      <c r="D793" s="397"/>
      <c r="E793" s="399"/>
    </row>
    <row r="794" spans="1:5" ht="13.5" customHeight="1" x14ac:dyDescent="0.2">
      <c r="C794" s="398"/>
      <c r="D794" s="397"/>
      <c r="E794" s="399"/>
    </row>
    <row r="795" spans="1:5" ht="13.5" customHeight="1" x14ac:dyDescent="0.2">
      <c r="C795" s="398"/>
      <c r="D795" s="397"/>
      <c r="E795" s="399"/>
    </row>
    <row r="796" spans="1:5" ht="13.5" customHeight="1" x14ac:dyDescent="0.2">
      <c r="C796" s="398"/>
      <c r="D796" s="397"/>
      <c r="E796" s="399"/>
    </row>
    <row r="797" spans="1:5" ht="13.5" customHeight="1" x14ac:dyDescent="0.2">
      <c r="C797" s="398"/>
      <c r="D797" s="397"/>
      <c r="E797" s="399"/>
    </row>
    <row r="798" spans="1:5" ht="13.5" customHeight="1" x14ac:dyDescent="0.2">
      <c r="C798" s="398"/>
      <c r="D798" s="397"/>
      <c r="E798" s="399"/>
    </row>
    <row r="799" spans="1:5" ht="13.5" customHeight="1" x14ac:dyDescent="0.2">
      <c r="C799" s="398"/>
      <c r="D799" s="397"/>
      <c r="E799" s="399"/>
    </row>
    <row r="800" spans="1:5" ht="13.5" customHeight="1" x14ac:dyDescent="0.25">
      <c r="A800" s="409" t="str">
        <f>TM!$A$35&amp;". "&amp;TM!$B$35</f>
        <v>33. Lợi nhuận sau thuế chưa phân phối</v>
      </c>
      <c r="B800" s="447"/>
      <c r="C800" s="447"/>
      <c r="D800" s="467"/>
      <c r="E800" s="396" t="s">
        <v>859</v>
      </c>
    </row>
    <row r="802" spans="1:11" ht="13.5" customHeight="1" x14ac:dyDescent="0.2">
      <c r="C802" s="301" t="str">
        <f>$C$6</f>
        <v>31/12/2015</v>
      </c>
      <c r="D802" s="160"/>
      <c r="E802" s="301" t="str">
        <f>$E$6</f>
        <v>31/12/2014</v>
      </c>
    </row>
    <row r="803" spans="1:11" ht="13.5" customHeight="1" x14ac:dyDescent="0.2">
      <c r="A803" s="138"/>
      <c r="B803" s="138"/>
      <c r="C803" s="143" t="str">
        <f>$C$8</f>
        <v>VND</v>
      </c>
      <c r="D803" s="160"/>
      <c r="E803" s="143" t="str">
        <f>$E$8</f>
        <v>VND</v>
      </c>
    </row>
    <row r="804" spans="1:11" ht="13.5" customHeight="1" x14ac:dyDescent="0.2">
      <c r="C804" s="511"/>
      <c r="D804" s="397"/>
      <c r="E804" s="194"/>
    </row>
    <row r="805" spans="1:11" ht="13.5" customHeight="1" x14ac:dyDescent="0.2">
      <c r="A805" s="136" t="s">
        <v>1024</v>
      </c>
      <c r="C805" s="512">
        <f>E817</f>
        <v>487222109</v>
      </c>
      <c r="D805" s="397"/>
      <c r="E805" s="398">
        <v>-478996657</v>
      </c>
    </row>
    <row r="806" spans="1:11" ht="13.5" customHeight="1" x14ac:dyDescent="0.2">
      <c r="A806" s="136" t="s">
        <v>897</v>
      </c>
      <c r="C806" s="512">
        <f>KQKD!H32</f>
        <v>674271482</v>
      </c>
      <c r="D806" s="397"/>
      <c r="E806" s="399">
        <f>KQKD!J32</f>
        <v>966218766</v>
      </c>
    </row>
    <row r="807" spans="1:11" s="139" customFormat="1" ht="13.5" customHeight="1" x14ac:dyDescent="0.2">
      <c r="A807" s="139" t="s">
        <v>1025</v>
      </c>
      <c r="C807" s="513">
        <f>C808+C814</f>
        <v>402657503</v>
      </c>
      <c r="D807" s="407"/>
      <c r="E807" s="406">
        <f>E808+E814</f>
        <v>0</v>
      </c>
      <c r="G807" s="202"/>
      <c r="H807" s="202"/>
      <c r="I807" s="202"/>
      <c r="K807" s="202"/>
    </row>
    <row r="808" spans="1:11" ht="13.5" customHeight="1" x14ac:dyDescent="0.2">
      <c r="A808" s="136" t="s">
        <v>898</v>
      </c>
      <c r="C808" s="514">
        <f>SUM(C809:C812)</f>
        <v>402657503</v>
      </c>
      <c r="D808" s="397"/>
      <c r="E808" s="399">
        <f>SUM(E809:E812)</f>
        <v>0</v>
      </c>
    </row>
    <row r="809" spans="1:11" s="158" customFormat="1" ht="13.5" hidden="1" customHeight="1" x14ac:dyDescent="0.2">
      <c r="A809" s="336" t="s">
        <v>1027</v>
      </c>
      <c r="C809" s="515">
        <v>0</v>
      </c>
      <c r="D809" s="417"/>
      <c r="E809" s="443">
        <v>0</v>
      </c>
      <c r="G809" s="203"/>
      <c r="H809" s="203"/>
      <c r="I809" s="203"/>
      <c r="K809" s="203"/>
    </row>
    <row r="810" spans="1:11" s="158" customFormat="1" ht="13.5" hidden="1" customHeight="1" x14ac:dyDescent="0.2">
      <c r="A810" s="336" t="s">
        <v>1026</v>
      </c>
      <c r="C810" s="515">
        <v>0</v>
      </c>
      <c r="D810" s="417"/>
      <c r="E810" s="443">
        <v>0</v>
      </c>
      <c r="G810" s="203"/>
      <c r="H810" s="203"/>
      <c r="I810" s="203"/>
      <c r="K810" s="203"/>
    </row>
    <row r="811" spans="1:11" s="158" customFormat="1" ht="13.5" customHeight="1" x14ac:dyDescent="0.2">
      <c r="A811" s="336" t="s">
        <v>1028</v>
      </c>
      <c r="C811" s="515">
        <v>402657503</v>
      </c>
      <c r="D811" s="417"/>
      <c r="E811" s="443">
        <v>0</v>
      </c>
      <c r="G811" s="203"/>
      <c r="H811" s="203"/>
      <c r="I811" s="203"/>
      <c r="K811" s="203"/>
    </row>
    <row r="812" spans="1:11" s="158" customFormat="1" ht="13.5" hidden="1" customHeight="1" x14ac:dyDescent="0.2">
      <c r="A812" s="336" t="s">
        <v>1029</v>
      </c>
      <c r="C812" s="515">
        <v>0</v>
      </c>
      <c r="D812" s="417"/>
      <c r="E812" s="443">
        <v>0</v>
      </c>
      <c r="G812" s="203"/>
      <c r="H812" s="203"/>
      <c r="I812" s="203"/>
      <c r="K812" s="203"/>
    </row>
    <row r="813" spans="1:11" ht="13.5" hidden="1" customHeight="1" x14ac:dyDescent="0.2">
      <c r="A813" s="139"/>
      <c r="C813" s="512"/>
      <c r="D813" s="397"/>
      <c r="E813" s="399"/>
    </row>
    <row r="814" spans="1:11" ht="13.5" hidden="1" customHeight="1" x14ac:dyDescent="0.2">
      <c r="A814" s="136" t="s">
        <v>1030</v>
      </c>
      <c r="C814" s="512"/>
      <c r="D814" s="397"/>
      <c r="E814" s="399"/>
    </row>
    <row r="815" spans="1:11" ht="13.5" hidden="1" customHeight="1" x14ac:dyDescent="0.2">
      <c r="C815" s="512"/>
      <c r="D815" s="397"/>
      <c r="E815" s="399"/>
    </row>
    <row r="816" spans="1:11" ht="13.5" customHeight="1" x14ac:dyDescent="0.2">
      <c r="C816" s="512"/>
      <c r="D816" s="397"/>
      <c r="E816" s="399"/>
    </row>
    <row r="817" spans="1:5" ht="13.5" customHeight="1" thickBot="1" x14ac:dyDescent="0.25">
      <c r="A817" s="139" t="s">
        <v>678</v>
      </c>
      <c r="C817" s="516">
        <f>C805+C806-C807</f>
        <v>758836088</v>
      </c>
      <c r="D817" s="397"/>
      <c r="E817" s="402">
        <f>E805+E806-E807</f>
        <v>487222109</v>
      </c>
    </row>
    <row r="818" spans="1:5" ht="13.5" customHeight="1" thickTop="1" x14ac:dyDescent="0.2">
      <c r="C818" s="198"/>
    </row>
    <row r="819" spans="1:5" ht="13.5" customHeight="1" x14ac:dyDescent="0.2">
      <c r="C819" s="198"/>
    </row>
    <row r="820" spans="1:5" ht="13.5" customHeight="1" x14ac:dyDescent="0.2">
      <c r="A820" s="136" t="s">
        <v>974</v>
      </c>
      <c r="C820" s="194">
        <f>BCDKT!H178</f>
        <v>758836088</v>
      </c>
      <c r="D820" s="397"/>
      <c r="E820" s="194">
        <f>BCDKT!J178</f>
        <v>487222109</v>
      </c>
    </row>
    <row r="821" spans="1:5" ht="13.5" customHeight="1" x14ac:dyDescent="0.2">
      <c r="A821" s="136" t="s">
        <v>975</v>
      </c>
      <c r="C821" s="194">
        <f>C820-C817</f>
        <v>0</v>
      </c>
      <c r="E821" s="198">
        <f>E820-E817</f>
        <v>0</v>
      </c>
    </row>
    <row r="822" spans="1:5" ht="13.5" customHeight="1" x14ac:dyDescent="0.2">
      <c r="E822" s="405"/>
    </row>
    <row r="823" spans="1:5" ht="13.5" customHeight="1" x14ac:dyDescent="0.2">
      <c r="E823" s="198"/>
    </row>
    <row r="825" spans="1:5" ht="13.5" customHeight="1" x14ac:dyDescent="0.2">
      <c r="C825" s="398"/>
      <c r="D825" s="397"/>
      <c r="E825" s="399"/>
    </row>
    <row r="826" spans="1:5" ht="13.5" customHeight="1" x14ac:dyDescent="0.2">
      <c r="C826" s="398"/>
      <c r="D826" s="397"/>
      <c r="E826" s="399"/>
    </row>
    <row r="827" spans="1:5" ht="13.5" customHeight="1" x14ac:dyDescent="0.2">
      <c r="C827" s="398"/>
      <c r="D827" s="397"/>
      <c r="E827" s="399"/>
    </row>
    <row r="828" spans="1:5" ht="13.5" customHeight="1" x14ac:dyDescent="0.2">
      <c r="C828" s="398"/>
      <c r="D828" s="397"/>
      <c r="E828" s="399"/>
    </row>
    <row r="829" spans="1:5" ht="13.5" customHeight="1" x14ac:dyDescent="0.2">
      <c r="C829" s="398"/>
      <c r="D829" s="397"/>
      <c r="E829" s="399"/>
    </row>
    <row r="830" spans="1:5" ht="13.5" customHeight="1" x14ac:dyDescent="0.2">
      <c r="C830" s="398"/>
      <c r="D830" s="397"/>
      <c r="E830" s="399"/>
    </row>
    <row r="831" spans="1:5" ht="13.5" customHeight="1" x14ac:dyDescent="0.2">
      <c r="C831" s="398"/>
      <c r="D831" s="397"/>
      <c r="E831" s="399"/>
    </row>
    <row r="832" spans="1:5" ht="13.5" customHeight="1" x14ac:dyDescent="0.2">
      <c r="C832" s="398"/>
      <c r="D832" s="397"/>
      <c r="E832" s="399"/>
    </row>
    <row r="833" spans="1:5" ht="13.5" customHeight="1" x14ac:dyDescent="0.2">
      <c r="C833" s="398"/>
      <c r="D833" s="397"/>
      <c r="E833" s="399"/>
    </row>
    <row r="834" spans="1:5" ht="13.5" customHeight="1" x14ac:dyDescent="0.2">
      <c r="C834" s="398"/>
      <c r="D834" s="397"/>
      <c r="E834" s="399"/>
    </row>
    <row r="835" spans="1:5" ht="13.5" customHeight="1" x14ac:dyDescent="0.2">
      <c r="C835" s="398"/>
      <c r="D835" s="397"/>
      <c r="E835" s="399"/>
    </row>
    <row r="836" spans="1:5" ht="13.5" customHeight="1" x14ac:dyDescent="0.2">
      <c r="C836" s="398"/>
      <c r="D836" s="397"/>
      <c r="E836" s="399"/>
    </row>
    <row r="837" spans="1:5" ht="13.5" customHeight="1" x14ac:dyDescent="0.2">
      <c r="C837" s="398"/>
      <c r="D837" s="397"/>
      <c r="E837" s="399"/>
    </row>
    <row r="838" spans="1:5" ht="13.5" customHeight="1" x14ac:dyDescent="0.2">
      <c r="C838" s="398"/>
      <c r="D838" s="397"/>
      <c r="E838" s="399"/>
    </row>
    <row r="839" spans="1:5" ht="13.5" customHeight="1" x14ac:dyDescent="0.2">
      <c r="C839" s="398"/>
      <c r="D839" s="397"/>
      <c r="E839" s="399"/>
    </row>
    <row r="840" spans="1:5" ht="13.5" customHeight="1" x14ac:dyDescent="0.25">
      <c r="A840" s="409" t="str">
        <f>TM!$H$3&amp;". "&amp;TM!$I$3</f>
        <v>1. Doanh thu</v>
      </c>
      <c r="B840" s="447"/>
      <c r="C840" s="447"/>
      <c r="D840" s="467"/>
      <c r="E840" s="396" t="s">
        <v>859</v>
      </c>
    </row>
    <row r="842" spans="1:5" ht="13.5" customHeight="1" x14ac:dyDescent="0.2">
      <c r="C842" s="301" t="s">
        <v>827</v>
      </c>
      <c r="D842" s="160"/>
      <c r="E842" s="301" t="s">
        <v>828</v>
      </c>
    </row>
    <row r="843" spans="1:5" ht="13.5" customHeight="1" x14ac:dyDescent="0.2">
      <c r="A843" s="138"/>
      <c r="B843" s="138"/>
      <c r="C843" s="143" t="str">
        <f>$C$8</f>
        <v>VND</v>
      </c>
      <c r="D843" s="160"/>
      <c r="E843" s="143" t="str">
        <f>$E$8</f>
        <v>VND</v>
      </c>
    </row>
    <row r="844" spans="1:5" ht="13.5" customHeight="1" x14ac:dyDescent="0.2">
      <c r="C844" s="194"/>
      <c r="D844" s="397"/>
      <c r="E844" s="194"/>
    </row>
    <row r="845" spans="1:5" ht="13.5" customHeight="1" x14ac:dyDescent="0.2">
      <c r="A845" s="139" t="s">
        <v>1032</v>
      </c>
      <c r="C845" s="406">
        <f>SUM(C846:C855)</f>
        <v>28823832727</v>
      </c>
      <c r="D845" s="407"/>
      <c r="E845" s="406">
        <f>SUM(E846:E855)</f>
        <v>29146649727</v>
      </c>
    </row>
    <row r="846" spans="1:5" ht="13.5" customHeight="1" x14ac:dyDescent="0.2">
      <c r="A846" s="136" t="s">
        <v>1091</v>
      </c>
      <c r="C846" s="399">
        <v>28790060000</v>
      </c>
      <c r="D846" s="397"/>
      <c r="E846" s="399">
        <v>29112887000</v>
      </c>
    </row>
    <row r="847" spans="1:5" ht="13.5" customHeight="1" x14ac:dyDescent="0.2">
      <c r="A847" s="136" t="s">
        <v>1092</v>
      </c>
      <c r="C847" s="398">
        <v>33772727</v>
      </c>
      <c r="D847" s="397"/>
      <c r="E847" s="398">
        <v>33762727</v>
      </c>
    </row>
    <row r="848" spans="1:5" ht="13.5" hidden="1" customHeight="1" x14ac:dyDescent="0.2">
      <c r="C848" s="399"/>
      <c r="D848" s="397"/>
      <c r="E848" s="399"/>
    </row>
    <row r="849" spans="1:5" ht="13.5" hidden="1" customHeight="1" x14ac:dyDescent="0.2">
      <c r="C849" s="399"/>
      <c r="D849" s="397"/>
      <c r="E849" s="399"/>
    </row>
    <row r="850" spans="1:5" ht="13.5" hidden="1" customHeight="1" x14ac:dyDescent="0.2">
      <c r="C850" s="399"/>
      <c r="D850" s="397"/>
      <c r="E850" s="399"/>
    </row>
    <row r="851" spans="1:5" ht="13.5" hidden="1" customHeight="1" x14ac:dyDescent="0.2">
      <c r="C851" s="399"/>
      <c r="D851" s="397"/>
      <c r="E851" s="399"/>
    </row>
    <row r="852" spans="1:5" ht="13.5" hidden="1" customHeight="1" x14ac:dyDescent="0.2">
      <c r="C852" s="399"/>
      <c r="D852" s="397"/>
      <c r="E852" s="399"/>
    </row>
    <row r="853" spans="1:5" ht="13.5" hidden="1" customHeight="1" x14ac:dyDescent="0.2">
      <c r="C853" s="399"/>
      <c r="D853" s="397"/>
      <c r="E853" s="399"/>
    </row>
    <row r="854" spans="1:5" ht="13.5" hidden="1" customHeight="1" x14ac:dyDescent="0.2">
      <c r="C854" s="399"/>
      <c r="D854" s="397"/>
      <c r="E854" s="399"/>
    </row>
    <row r="855" spans="1:5" ht="13.5" hidden="1" customHeight="1" x14ac:dyDescent="0.2">
      <c r="C855" s="399"/>
      <c r="D855" s="397"/>
      <c r="E855" s="399"/>
    </row>
    <row r="856" spans="1:5" ht="13.5" hidden="1" customHeight="1" x14ac:dyDescent="0.2">
      <c r="C856" s="399"/>
      <c r="D856" s="397"/>
      <c r="E856" s="399"/>
    </row>
    <row r="857" spans="1:5" ht="13.5" customHeight="1" x14ac:dyDescent="0.2">
      <c r="A857" s="139" t="s">
        <v>590</v>
      </c>
      <c r="C857" s="399">
        <v>0</v>
      </c>
      <c r="D857" s="397"/>
      <c r="E857" s="399">
        <v>0</v>
      </c>
    </row>
    <row r="858" spans="1:5" ht="13.5" hidden="1" customHeight="1" x14ac:dyDescent="0.2">
      <c r="C858" s="399"/>
      <c r="D858" s="397"/>
      <c r="E858" s="399"/>
    </row>
    <row r="859" spans="1:5" ht="13.5" hidden="1" customHeight="1" x14ac:dyDescent="0.2">
      <c r="C859" s="399"/>
      <c r="D859" s="397"/>
      <c r="E859" s="399"/>
    </row>
    <row r="860" spans="1:5" ht="13.5" hidden="1" customHeight="1" x14ac:dyDescent="0.2">
      <c r="C860" s="399"/>
      <c r="D860" s="397"/>
      <c r="E860" s="399"/>
    </row>
    <row r="861" spans="1:5" ht="13.5" hidden="1" customHeight="1" x14ac:dyDescent="0.2">
      <c r="C861" s="399"/>
      <c r="D861" s="397"/>
      <c r="E861" s="399"/>
    </row>
    <row r="862" spans="1:5" ht="13.5" hidden="1" customHeight="1" x14ac:dyDescent="0.2">
      <c r="C862" s="399"/>
      <c r="D862" s="397"/>
      <c r="E862" s="399"/>
    </row>
    <row r="863" spans="1:5" ht="13.5" hidden="1" customHeight="1" x14ac:dyDescent="0.2">
      <c r="C863" s="399"/>
      <c r="D863" s="397"/>
      <c r="E863" s="399"/>
    </row>
    <row r="864" spans="1:5" ht="13.5" hidden="1" customHeight="1" x14ac:dyDescent="0.2">
      <c r="C864" s="399"/>
      <c r="D864" s="397"/>
      <c r="E864" s="399"/>
    </row>
    <row r="865" spans="1:5" ht="13.5" hidden="1" customHeight="1" x14ac:dyDescent="0.2">
      <c r="C865" s="399"/>
      <c r="D865" s="397"/>
      <c r="E865" s="399"/>
    </row>
    <row r="866" spans="1:5" ht="13.5" hidden="1" customHeight="1" x14ac:dyDescent="0.2">
      <c r="C866" s="399"/>
      <c r="D866" s="397"/>
      <c r="E866" s="399"/>
    </row>
    <row r="867" spans="1:5" ht="13.5" customHeight="1" x14ac:dyDescent="0.2">
      <c r="C867" s="399"/>
      <c r="D867" s="397"/>
      <c r="E867" s="399"/>
    </row>
    <row r="868" spans="1:5" ht="13.5" customHeight="1" thickBot="1" x14ac:dyDescent="0.25">
      <c r="A868" s="139" t="s">
        <v>1033</v>
      </c>
      <c r="C868" s="402">
        <f>C845-C857</f>
        <v>28823832727</v>
      </c>
      <c r="D868" s="397"/>
      <c r="E868" s="402">
        <f>E845-E857</f>
        <v>29146649727</v>
      </c>
    </row>
    <row r="869" spans="1:5" ht="13.5" customHeight="1" thickTop="1" x14ac:dyDescent="0.2">
      <c r="C869" s="399"/>
      <c r="D869" s="397"/>
      <c r="E869" s="399"/>
    </row>
    <row r="870" spans="1:5" ht="13.5" customHeight="1" x14ac:dyDescent="0.2">
      <c r="C870" s="399"/>
      <c r="D870" s="397"/>
      <c r="E870" s="399"/>
    </row>
    <row r="871" spans="1:5" ht="13.5" customHeight="1" x14ac:dyDescent="0.2">
      <c r="A871" s="136" t="s">
        <v>1034</v>
      </c>
      <c r="C871" s="399">
        <f>KQKD!H14</f>
        <v>28823832727</v>
      </c>
      <c r="D871" s="397"/>
      <c r="E871" s="399">
        <f>KQKD!J14</f>
        <v>29146649727</v>
      </c>
    </row>
    <row r="872" spans="1:5" ht="13.5" customHeight="1" x14ac:dyDescent="0.2">
      <c r="A872" s="136" t="s">
        <v>975</v>
      </c>
      <c r="C872" s="399">
        <f>C868-C871</f>
        <v>0</v>
      </c>
      <c r="D872" s="397"/>
      <c r="E872" s="399">
        <f>E868-E871</f>
        <v>0</v>
      </c>
    </row>
    <row r="873" spans="1:5" ht="13.5" customHeight="1" x14ac:dyDescent="0.2">
      <c r="A873" s="336"/>
      <c r="B873" s="158"/>
      <c r="C873" s="442"/>
      <c r="D873" s="417"/>
      <c r="E873" s="443"/>
    </row>
    <row r="874" spans="1:5" ht="13.5" customHeight="1" x14ac:dyDescent="0.2">
      <c r="A874" s="336"/>
      <c r="B874" s="158"/>
      <c r="C874" s="442"/>
      <c r="D874" s="417"/>
      <c r="E874" s="443"/>
    </row>
    <row r="875" spans="1:5" ht="13.5" customHeight="1" x14ac:dyDescent="0.2">
      <c r="A875" s="336"/>
      <c r="B875" s="158"/>
      <c r="C875" s="442"/>
      <c r="D875" s="417"/>
      <c r="E875" s="443"/>
    </row>
    <row r="876" spans="1:5" ht="13.5" customHeight="1" x14ac:dyDescent="0.2">
      <c r="A876" s="336"/>
      <c r="B876" s="158"/>
      <c r="C876" s="442"/>
      <c r="D876" s="417"/>
      <c r="E876" s="443"/>
    </row>
    <row r="877" spans="1:5" ht="13.5" customHeight="1" x14ac:dyDescent="0.2">
      <c r="A877" s="336"/>
      <c r="B877" s="158"/>
      <c r="C877" s="442"/>
      <c r="D877" s="417"/>
      <c r="E877" s="443"/>
    </row>
    <row r="878" spans="1:5" ht="13.5" customHeight="1" x14ac:dyDescent="0.2">
      <c r="A878" s="336"/>
      <c r="B878" s="158"/>
      <c r="C878" s="442"/>
      <c r="D878" s="417"/>
      <c r="E878" s="443"/>
    </row>
    <row r="879" spans="1:5" ht="13.5" customHeight="1" x14ac:dyDescent="0.2">
      <c r="A879" s="336"/>
      <c r="B879" s="158"/>
      <c r="C879" s="442"/>
      <c r="D879" s="417"/>
      <c r="E879" s="443"/>
    </row>
    <row r="880" spans="1:5" ht="13.5" customHeight="1" x14ac:dyDescent="0.2">
      <c r="A880" s="336"/>
      <c r="B880" s="158"/>
      <c r="C880" s="442"/>
      <c r="D880" s="417"/>
      <c r="E880" s="443"/>
    </row>
    <row r="881" spans="1:5" ht="13.5" customHeight="1" x14ac:dyDescent="0.2">
      <c r="A881" s="336"/>
      <c r="B881" s="158"/>
      <c r="C881" s="442"/>
      <c r="D881" s="417"/>
      <c r="E881" s="443"/>
    </row>
    <row r="882" spans="1:5" ht="13.5" customHeight="1" x14ac:dyDescent="0.2">
      <c r="A882" s="336"/>
      <c r="B882" s="158"/>
      <c r="C882" s="442"/>
      <c r="D882" s="417"/>
      <c r="E882" s="443"/>
    </row>
    <row r="883" spans="1:5" ht="13.5" customHeight="1" x14ac:dyDescent="0.2">
      <c r="A883" s="336"/>
      <c r="B883" s="158"/>
      <c r="C883" s="442"/>
      <c r="D883" s="417"/>
      <c r="E883" s="443"/>
    </row>
    <row r="884" spans="1:5" ht="13.5" customHeight="1" x14ac:dyDescent="0.2">
      <c r="A884" s="336"/>
      <c r="B884" s="158"/>
      <c r="C884" s="442"/>
      <c r="D884" s="417"/>
      <c r="E884" s="443"/>
    </row>
    <row r="885" spans="1:5" ht="13.5" customHeight="1" x14ac:dyDescent="0.2">
      <c r="A885" s="336"/>
      <c r="B885" s="158"/>
      <c r="C885" s="442"/>
      <c r="D885" s="417"/>
      <c r="E885" s="443"/>
    </row>
    <row r="886" spans="1:5" ht="13.5" customHeight="1" x14ac:dyDescent="0.2">
      <c r="A886" s="139"/>
      <c r="C886" s="398"/>
      <c r="D886" s="397"/>
      <c r="E886" s="399"/>
    </row>
    <row r="887" spans="1:5" ht="13.5" customHeight="1" x14ac:dyDescent="0.2">
      <c r="A887" s="139"/>
      <c r="C887" s="398"/>
      <c r="D887" s="397"/>
      <c r="E887" s="399"/>
    </row>
    <row r="888" spans="1:5" ht="13.5" customHeight="1" x14ac:dyDescent="0.2">
      <c r="A888" s="139"/>
      <c r="C888" s="398"/>
      <c r="D888" s="397"/>
      <c r="E888" s="399"/>
    </row>
    <row r="889" spans="1:5" ht="13.5" customHeight="1" x14ac:dyDescent="0.2">
      <c r="C889" s="398"/>
      <c r="D889" s="397"/>
      <c r="E889" s="399"/>
    </row>
    <row r="890" spans="1:5" ht="13.5" customHeight="1" x14ac:dyDescent="0.25">
      <c r="A890" s="409" t="str">
        <f>TM!$H$4&amp;". "&amp;TM!$I$4</f>
        <v>2. Giá vốn hàng bán</v>
      </c>
      <c r="B890" s="447"/>
      <c r="C890" s="447"/>
      <c r="D890" s="467"/>
      <c r="E890" s="396" t="s">
        <v>859</v>
      </c>
    </row>
    <row r="891" spans="1:5" ht="13.5" customHeight="1" x14ac:dyDescent="0.25">
      <c r="A891" s="411"/>
      <c r="B891" s="411"/>
      <c r="C891" s="411"/>
      <c r="D891" s="411"/>
      <c r="E891" s="411"/>
    </row>
    <row r="892" spans="1:5" ht="13.5" customHeight="1" x14ac:dyDescent="0.2">
      <c r="C892" s="301" t="str">
        <f>$C$7</f>
        <v>Năm 2015</v>
      </c>
      <c r="D892" s="134"/>
      <c r="E892" s="301" t="str">
        <f>$E$7</f>
        <v>Năm 2014</v>
      </c>
    </row>
    <row r="893" spans="1:5" ht="13.5" customHeight="1" x14ac:dyDescent="0.2">
      <c r="A893" s="138"/>
      <c r="B893" s="138"/>
      <c r="C893" s="143" t="str">
        <f>$C$8</f>
        <v>VND</v>
      </c>
      <c r="D893" s="160"/>
      <c r="E893" s="143" t="str">
        <f>$E$8</f>
        <v>VND</v>
      </c>
    </row>
    <row r="894" spans="1:5" ht="13.5" customHeight="1" x14ac:dyDescent="0.2">
      <c r="C894" s="194"/>
      <c r="D894" s="397"/>
      <c r="E894" s="194"/>
    </row>
    <row r="895" spans="1:5" ht="13.5" hidden="1" customHeight="1" x14ac:dyDescent="0.2">
      <c r="A895" s="149" t="s">
        <v>949</v>
      </c>
      <c r="B895" s="139"/>
      <c r="C895" s="406"/>
      <c r="D895" s="407"/>
      <c r="E895" s="410"/>
    </row>
    <row r="896" spans="1:5" ht="13.5" hidden="1" customHeight="1" x14ac:dyDescent="0.2">
      <c r="A896" s="149" t="s">
        <v>860</v>
      </c>
      <c r="B896" s="139"/>
      <c r="C896" s="398"/>
      <c r="D896" s="407"/>
      <c r="E896" s="399"/>
    </row>
    <row r="897" spans="1:5" ht="13.5" hidden="1" customHeight="1" x14ac:dyDescent="0.2">
      <c r="A897" s="149" t="s">
        <v>950</v>
      </c>
      <c r="B897" s="139"/>
      <c r="C897" s="406"/>
      <c r="D897" s="407"/>
      <c r="E897" s="410"/>
    </row>
    <row r="898" spans="1:5" ht="13.5" customHeight="1" x14ac:dyDescent="0.2">
      <c r="A898" s="149" t="s">
        <v>1093</v>
      </c>
      <c r="B898" s="139"/>
      <c r="C898" s="398">
        <f>KQKD!H15</f>
        <v>17851142733</v>
      </c>
      <c r="D898" s="397"/>
      <c r="E898" s="398">
        <f>KQKD!J15</f>
        <v>19999274106</v>
      </c>
    </row>
    <row r="899" spans="1:5" ht="13.5" hidden="1" customHeight="1" x14ac:dyDescent="0.2">
      <c r="A899" s="149" t="s">
        <v>951</v>
      </c>
      <c r="B899" s="139"/>
      <c r="C899" s="406"/>
      <c r="D899" s="407"/>
      <c r="E899" s="410"/>
    </row>
    <row r="900" spans="1:5" ht="13.5" hidden="1" customHeight="1" x14ac:dyDescent="0.2">
      <c r="A900" s="149" t="s">
        <v>952</v>
      </c>
      <c r="B900" s="139"/>
      <c r="C900" s="406"/>
      <c r="D900" s="407"/>
      <c r="E900" s="410"/>
    </row>
    <row r="901" spans="1:5" ht="13.5" hidden="1" customHeight="1" x14ac:dyDescent="0.2">
      <c r="A901" s="149" t="s">
        <v>953</v>
      </c>
      <c r="B901" s="139"/>
      <c r="C901" s="406"/>
      <c r="D901" s="407"/>
      <c r="E901" s="410"/>
    </row>
    <row r="902" spans="1:5" ht="13.5" hidden="1" customHeight="1" x14ac:dyDescent="0.2">
      <c r="A902" s="149" t="s">
        <v>954</v>
      </c>
      <c r="B902" s="139"/>
      <c r="C902" s="406"/>
      <c r="D902" s="407"/>
      <c r="E902" s="410"/>
    </row>
    <row r="903" spans="1:5" ht="13.5" hidden="1" customHeight="1" x14ac:dyDescent="0.2">
      <c r="A903" s="136" t="s">
        <v>955</v>
      </c>
      <c r="C903" s="398"/>
      <c r="D903" s="397"/>
      <c r="E903" s="399"/>
    </row>
    <row r="904" spans="1:5" ht="13.5" hidden="1" customHeight="1" x14ac:dyDescent="0.2">
      <c r="A904" s="136" t="s">
        <v>479</v>
      </c>
      <c r="C904" s="398"/>
      <c r="D904" s="397"/>
      <c r="E904" s="399"/>
    </row>
    <row r="905" spans="1:5" ht="13.5" hidden="1" customHeight="1" x14ac:dyDescent="0.2">
      <c r="A905" s="136" t="s">
        <v>956</v>
      </c>
      <c r="C905" s="398"/>
      <c r="D905" s="397"/>
      <c r="E905" s="399"/>
    </row>
    <row r="906" spans="1:5" ht="13.5" hidden="1" customHeight="1" x14ac:dyDescent="0.2">
      <c r="C906" s="398"/>
      <c r="D906" s="397"/>
      <c r="E906" s="399"/>
    </row>
    <row r="907" spans="1:5" ht="13.5" hidden="1" customHeight="1" x14ac:dyDescent="0.2">
      <c r="C907" s="398"/>
      <c r="D907" s="397"/>
      <c r="E907" s="399"/>
    </row>
    <row r="908" spans="1:5" ht="13.5" hidden="1" customHeight="1" x14ac:dyDescent="0.2">
      <c r="C908" s="398"/>
      <c r="D908" s="397"/>
      <c r="E908" s="399"/>
    </row>
    <row r="909" spans="1:5" ht="13.5" customHeight="1" x14ac:dyDescent="0.2">
      <c r="C909" s="398"/>
      <c r="D909" s="397"/>
      <c r="E909" s="399"/>
    </row>
    <row r="910" spans="1:5" ht="13.5" customHeight="1" thickBot="1" x14ac:dyDescent="0.25">
      <c r="A910" s="139" t="s">
        <v>678</v>
      </c>
      <c r="C910" s="402">
        <f>SUM(C898:C909)</f>
        <v>17851142733</v>
      </c>
      <c r="D910" s="397"/>
      <c r="E910" s="402">
        <f>SUM(E898:E909)</f>
        <v>19999274106</v>
      </c>
    </row>
    <row r="911" spans="1:5" ht="13.5" customHeight="1" thickTop="1" x14ac:dyDescent="0.2"/>
    <row r="913" spans="1:5" ht="13.5" customHeight="1" x14ac:dyDescent="0.2">
      <c r="A913" s="136" t="s">
        <v>1034</v>
      </c>
      <c r="C913" s="194">
        <f>KQKD!H15</f>
        <v>17851142733</v>
      </c>
      <c r="D913" s="397"/>
      <c r="E913" s="194">
        <f>KQKD!J15</f>
        <v>19999274106</v>
      </c>
    </row>
    <row r="914" spans="1:5" ht="13.5" customHeight="1" x14ac:dyDescent="0.2">
      <c r="A914" s="136" t="s">
        <v>975</v>
      </c>
      <c r="C914" s="405">
        <f>C913-C910</f>
        <v>0</v>
      </c>
      <c r="E914" s="405">
        <f>E913-E910</f>
        <v>0</v>
      </c>
    </row>
    <row r="940" spans="1:11" ht="13.5" customHeight="1" x14ac:dyDescent="0.25">
      <c r="A940" s="409" t="str">
        <f>TM!$H$5&amp;". "&amp;TM!$I$5</f>
        <v>3. Doanh thu hoạt động tài chính</v>
      </c>
      <c r="B940" s="447"/>
      <c r="C940" s="447"/>
      <c r="D940" s="467"/>
      <c r="E940" s="396" t="s">
        <v>859</v>
      </c>
    </row>
    <row r="941" spans="1:11" s="382" customFormat="1" ht="13.5" customHeight="1" x14ac:dyDescent="0.25">
      <c r="A941" s="494"/>
      <c r="D941" s="383"/>
      <c r="E941" s="495"/>
      <c r="G941" s="386"/>
      <c r="H941" s="386"/>
      <c r="I941" s="386"/>
      <c r="K941" s="386"/>
    </row>
    <row r="942" spans="1:11" ht="13.5" customHeight="1" x14ac:dyDescent="0.2">
      <c r="C942" s="301" t="str">
        <f>$C$7</f>
        <v>Năm 2015</v>
      </c>
      <c r="D942" s="134"/>
      <c r="E942" s="301" t="str">
        <f>$E$7</f>
        <v>Năm 2014</v>
      </c>
    </row>
    <row r="943" spans="1:11" ht="13.5" customHeight="1" x14ac:dyDescent="0.2">
      <c r="A943" s="138"/>
      <c r="B943" s="138"/>
      <c r="C943" s="143" t="str">
        <f>$C$8</f>
        <v>VND</v>
      </c>
      <c r="D943" s="160"/>
      <c r="E943" s="143" t="str">
        <f>$E$8</f>
        <v>VND</v>
      </c>
    </row>
    <row r="944" spans="1:11" ht="13.5" customHeight="1" x14ac:dyDescent="0.2">
      <c r="C944" s="194"/>
      <c r="D944" s="397"/>
      <c r="E944" s="194"/>
    </row>
    <row r="945" spans="1:5" ht="13.5" customHeight="1" x14ac:dyDescent="0.2">
      <c r="A945" s="149" t="s">
        <v>861</v>
      </c>
      <c r="B945" s="139"/>
      <c r="C945" s="398">
        <v>215524132</v>
      </c>
      <c r="D945" s="397"/>
      <c r="E945" s="399">
        <v>98070264</v>
      </c>
    </row>
    <row r="946" spans="1:5" ht="13.5" hidden="1" customHeight="1" x14ac:dyDescent="0.2">
      <c r="A946" s="149" t="s">
        <v>957</v>
      </c>
      <c r="B946" s="139"/>
      <c r="C946" s="398"/>
      <c r="D946" s="397"/>
      <c r="E946" s="399"/>
    </row>
    <row r="947" spans="1:5" ht="13.5" hidden="1" customHeight="1" x14ac:dyDescent="0.2">
      <c r="A947" s="149" t="s">
        <v>958</v>
      </c>
      <c r="B947" s="139"/>
      <c r="C947" s="398"/>
      <c r="D947" s="397"/>
      <c r="E947" s="399"/>
    </row>
    <row r="948" spans="1:5" ht="13.5" hidden="1" customHeight="1" x14ac:dyDescent="0.2">
      <c r="A948" s="149" t="s">
        <v>959</v>
      </c>
      <c r="B948" s="139"/>
      <c r="C948" s="398"/>
      <c r="D948" s="397"/>
      <c r="E948" s="399"/>
    </row>
    <row r="949" spans="1:5" ht="13.5" hidden="1" customHeight="1" x14ac:dyDescent="0.2">
      <c r="A949" s="149" t="s">
        <v>960</v>
      </c>
      <c r="B949" s="139"/>
      <c r="C949" s="406"/>
      <c r="D949" s="407"/>
      <c r="E949" s="410"/>
    </row>
    <row r="950" spans="1:5" ht="13.5" hidden="1" customHeight="1" x14ac:dyDescent="0.2">
      <c r="A950" s="149" t="s">
        <v>961</v>
      </c>
      <c r="B950" s="139"/>
      <c r="C950" s="406"/>
      <c r="D950" s="407"/>
      <c r="E950" s="410"/>
    </row>
    <row r="951" spans="1:5" ht="13.5" hidden="1" customHeight="1" x14ac:dyDescent="0.2">
      <c r="A951" s="149"/>
      <c r="B951" s="139"/>
      <c r="C951" s="406"/>
      <c r="D951" s="407"/>
      <c r="E951" s="410"/>
    </row>
    <row r="952" spans="1:5" ht="13.5" hidden="1" customHeight="1" x14ac:dyDescent="0.2">
      <c r="A952" s="149"/>
      <c r="B952" s="139"/>
      <c r="C952" s="406"/>
      <c r="D952" s="407"/>
      <c r="E952" s="410"/>
    </row>
    <row r="953" spans="1:5" ht="13.5" hidden="1" customHeight="1" x14ac:dyDescent="0.2">
      <c r="C953" s="398"/>
      <c r="D953" s="397"/>
      <c r="E953" s="399"/>
    </row>
    <row r="954" spans="1:5" ht="13.5" hidden="1" customHeight="1" x14ac:dyDescent="0.2">
      <c r="C954" s="398"/>
      <c r="D954" s="397"/>
      <c r="E954" s="399"/>
    </row>
    <row r="955" spans="1:5" ht="13.5" customHeight="1" x14ac:dyDescent="0.2">
      <c r="C955" s="398"/>
      <c r="D955" s="397"/>
      <c r="E955" s="399"/>
    </row>
    <row r="956" spans="1:5" ht="13.5" customHeight="1" thickBot="1" x14ac:dyDescent="0.25">
      <c r="A956" s="139" t="s">
        <v>678</v>
      </c>
      <c r="C956" s="402">
        <f>SUM(C945:C948)</f>
        <v>215524132</v>
      </c>
      <c r="D956" s="397"/>
      <c r="E956" s="402">
        <f>SUM(E945:E948)</f>
        <v>98070264</v>
      </c>
    </row>
    <row r="957" spans="1:5" ht="13.5" customHeight="1" thickTop="1" x14ac:dyDescent="0.2"/>
    <row r="958" spans="1:5" ht="13.5" customHeight="1" x14ac:dyDescent="0.2">
      <c r="C958" s="194">
        <f>KQKD!H18</f>
        <v>215524132</v>
      </c>
      <c r="E958" s="194">
        <f>KQKD!J18</f>
        <v>98070264</v>
      </c>
    </row>
    <row r="959" spans="1:5" ht="13.5" customHeight="1" x14ac:dyDescent="0.2">
      <c r="C959" s="198">
        <f>C958-C956</f>
        <v>0</v>
      </c>
      <c r="E959" s="405">
        <f>E956-E958</f>
        <v>0</v>
      </c>
    </row>
    <row r="960" spans="1:5" ht="13.5" customHeight="1" x14ac:dyDescent="0.2">
      <c r="C960" s="405"/>
    </row>
    <row r="980" spans="1:5" ht="13.5" customHeight="1" x14ac:dyDescent="0.25">
      <c r="A980" s="409" t="str">
        <f>TM!$H$6&amp;". "&amp;TM!$I$6</f>
        <v>4. Chi phí hoạt động tài chính</v>
      </c>
      <c r="B980" s="447"/>
      <c r="C980" s="447"/>
      <c r="D980" s="467"/>
      <c r="E980" s="396" t="s">
        <v>859</v>
      </c>
    </row>
    <row r="981" spans="1:5" ht="13.5" customHeight="1" x14ac:dyDescent="0.25">
      <c r="A981" s="411"/>
      <c r="B981" s="411"/>
      <c r="C981" s="411"/>
      <c r="D981" s="411"/>
      <c r="E981" s="411"/>
    </row>
    <row r="982" spans="1:5" ht="13.5" customHeight="1" x14ac:dyDescent="0.2">
      <c r="C982" s="301" t="str">
        <f>$C$7</f>
        <v>Năm 2015</v>
      </c>
      <c r="D982" s="134"/>
      <c r="E982" s="301" t="str">
        <f>$E$7</f>
        <v>Năm 2014</v>
      </c>
    </row>
    <row r="983" spans="1:5" ht="13.5" customHeight="1" x14ac:dyDescent="0.2">
      <c r="A983" s="138"/>
      <c r="B983" s="138"/>
      <c r="C983" s="143" t="str">
        <f>$C$8</f>
        <v>VND</v>
      </c>
      <c r="D983" s="160"/>
      <c r="E983" s="143" t="str">
        <f>$E$8</f>
        <v>VND</v>
      </c>
    </row>
    <row r="984" spans="1:5" ht="13.5" customHeight="1" x14ac:dyDescent="0.2">
      <c r="C984" s="194"/>
      <c r="D984" s="397"/>
      <c r="E984" s="194"/>
    </row>
    <row r="985" spans="1:5" ht="13.5" customHeight="1" x14ac:dyDescent="0.2">
      <c r="A985" s="149" t="s">
        <v>862</v>
      </c>
      <c r="B985" s="139"/>
      <c r="C985" s="398">
        <f>KQKD!H20</f>
        <v>0</v>
      </c>
      <c r="D985" s="407"/>
      <c r="E985" s="398">
        <f>KQKD!J20</f>
        <v>0</v>
      </c>
    </row>
    <row r="986" spans="1:5" ht="13.5" hidden="1" customHeight="1" x14ac:dyDescent="0.2">
      <c r="A986" s="149" t="s">
        <v>962</v>
      </c>
      <c r="B986" s="139"/>
      <c r="C986" s="406"/>
      <c r="D986" s="407"/>
      <c r="E986" s="410"/>
    </row>
    <row r="987" spans="1:5" ht="13.5" hidden="1" customHeight="1" x14ac:dyDescent="0.2">
      <c r="A987" s="149" t="s">
        <v>963</v>
      </c>
      <c r="B987" s="139"/>
      <c r="C987" s="406"/>
      <c r="D987" s="407"/>
      <c r="E987" s="410"/>
    </row>
    <row r="988" spans="1:5" ht="13.5" hidden="1" customHeight="1" x14ac:dyDescent="0.2">
      <c r="A988" s="149" t="s">
        <v>964</v>
      </c>
      <c r="B988" s="139"/>
      <c r="C988" s="398">
        <v>0</v>
      </c>
      <c r="D988" s="397"/>
      <c r="E988" s="399">
        <v>0</v>
      </c>
    </row>
    <row r="989" spans="1:5" ht="13.5" hidden="1" customHeight="1" x14ac:dyDescent="0.2">
      <c r="A989" s="149" t="s">
        <v>965</v>
      </c>
      <c r="B989" s="139"/>
      <c r="C989" s="398"/>
      <c r="D989" s="397"/>
      <c r="E989" s="399"/>
    </row>
    <row r="990" spans="1:5" ht="13.5" hidden="1" customHeight="1" x14ac:dyDescent="0.2">
      <c r="A990" s="149" t="s">
        <v>966</v>
      </c>
      <c r="B990" s="139"/>
      <c r="C990" s="398"/>
      <c r="D990" s="397"/>
      <c r="E990" s="399"/>
    </row>
    <row r="991" spans="1:5" ht="13.5" hidden="1" customHeight="1" x14ac:dyDescent="0.2">
      <c r="A991" s="149" t="s">
        <v>967</v>
      </c>
      <c r="B991" s="139"/>
      <c r="C991" s="398"/>
      <c r="D991" s="397"/>
      <c r="E991" s="399"/>
    </row>
    <row r="992" spans="1:5" ht="13.5" hidden="1" customHeight="1" x14ac:dyDescent="0.2">
      <c r="A992" s="149"/>
      <c r="B992" s="139"/>
      <c r="C992" s="398"/>
      <c r="D992" s="397"/>
      <c r="E992" s="399"/>
    </row>
    <row r="993" spans="1:5" ht="13.5" hidden="1" customHeight="1" x14ac:dyDescent="0.2">
      <c r="C993" s="398"/>
      <c r="D993" s="397"/>
      <c r="E993" s="399"/>
    </row>
    <row r="994" spans="1:5" ht="13.5" hidden="1" customHeight="1" x14ac:dyDescent="0.2">
      <c r="C994" s="398"/>
      <c r="D994" s="397"/>
      <c r="E994" s="399"/>
    </row>
    <row r="995" spans="1:5" ht="13.5" customHeight="1" x14ac:dyDescent="0.2">
      <c r="C995" s="398"/>
      <c r="D995" s="397"/>
      <c r="E995" s="399"/>
    </row>
    <row r="996" spans="1:5" ht="13.5" customHeight="1" thickBot="1" x14ac:dyDescent="0.25">
      <c r="A996" s="139" t="s">
        <v>678</v>
      </c>
      <c r="C996" s="402">
        <f>SUM(C985:C995)</f>
        <v>0</v>
      </c>
      <c r="D996" s="397"/>
      <c r="E996" s="402">
        <f>SUM(E985:E995)</f>
        <v>0</v>
      </c>
    </row>
    <row r="997" spans="1:5" ht="13.5" customHeight="1" thickTop="1" x14ac:dyDescent="0.2"/>
    <row r="998" spans="1:5" ht="13.5" customHeight="1" x14ac:dyDescent="0.2">
      <c r="C998" s="194">
        <f>KQKD!H19</f>
        <v>0</v>
      </c>
      <c r="D998" s="397"/>
      <c r="E998" s="194">
        <f>KQKD!J19</f>
        <v>0</v>
      </c>
    </row>
    <row r="999" spans="1:5" ht="13.5" customHeight="1" x14ac:dyDescent="0.2">
      <c r="C999" s="405">
        <f>C996-C998</f>
        <v>0</v>
      </c>
      <c r="E999" s="405">
        <f>E996-E998</f>
        <v>0</v>
      </c>
    </row>
    <row r="1020" spans="1:5" ht="13.5" customHeight="1" x14ac:dyDescent="0.25">
      <c r="A1020" s="409" t="str">
        <f>TM!$H$7&amp;". "&amp;TM!$I$7</f>
        <v>5. Thu nhập khác</v>
      </c>
      <c r="B1020" s="447"/>
      <c r="C1020" s="447"/>
      <c r="D1020" s="467"/>
      <c r="E1020" s="396" t="s">
        <v>859</v>
      </c>
    </row>
    <row r="1021" spans="1:5" ht="13.5" customHeight="1" x14ac:dyDescent="0.25">
      <c r="A1021" s="411"/>
      <c r="B1021" s="411"/>
      <c r="C1021" s="411"/>
      <c r="D1021" s="411"/>
      <c r="E1021" s="411"/>
    </row>
    <row r="1022" spans="1:5" ht="13.5" customHeight="1" x14ac:dyDescent="0.2">
      <c r="C1022" s="301" t="str">
        <f>$C$7</f>
        <v>Năm 2015</v>
      </c>
      <c r="D1022" s="134"/>
      <c r="E1022" s="301" t="str">
        <f>$E$7</f>
        <v>Năm 2014</v>
      </c>
    </row>
    <row r="1023" spans="1:5" ht="13.5" customHeight="1" x14ac:dyDescent="0.2">
      <c r="A1023" s="138"/>
      <c r="B1023" s="138"/>
      <c r="C1023" s="143" t="str">
        <f>$C$8</f>
        <v>VND</v>
      </c>
      <c r="D1023" s="160"/>
      <c r="E1023" s="143" t="str">
        <f>$E$8</f>
        <v>VND</v>
      </c>
    </row>
    <row r="1024" spans="1:5" ht="13.5" customHeight="1" x14ac:dyDescent="0.2">
      <c r="C1024" s="194"/>
      <c r="D1024" s="397"/>
      <c r="E1024" s="194"/>
    </row>
    <row r="1025" spans="1:5" ht="13.5" customHeight="1" x14ac:dyDescent="0.2">
      <c r="A1025" s="149" t="s">
        <v>1094</v>
      </c>
      <c r="B1025" s="139"/>
      <c r="C1025" s="398">
        <v>0</v>
      </c>
      <c r="D1025" s="397"/>
      <c r="E1025" s="399">
        <v>2600000000</v>
      </c>
    </row>
    <row r="1026" spans="1:5" ht="13.5" hidden="1" customHeight="1" x14ac:dyDescent="0.2">
      <c r="A1026" s="149" t="s">
        <v>968</v>
      </c>
      <c r="B1026" s="139"/>
      <c r="C1026" s="398"/>
      <c r="D1026" s="397"/>
      <c r="E1026" s="399"/>
    </row>
    <row r="1027" spans="1:5" ht="13.5" hidden="1" customHeight="1" x14ac:dyDescent="0.2">
      <c r="A1027" s="149" t="s">
        <v>969</v>
      </c>
      <c r="B1027" s="139"/>
      <c r="C1027" s="398"/>
      <c r="D1027" s="397"/>
      <c r="E1027" s="399"/>
    </row>
    <row r="1028" spans="1:5" ht="13.5" customHeight="1" x14ac:dyDescent="0.2">
      <c r="A1028" s="149" t="s">
        <v>1095</v>
      </c>
      <c r="B1028" s="139"/>
      <c r="C1028" s="398">
        <v>12000000</v>
      </c>
      <c r="D1028" s="397"/>
      <c r="E1028" s="399">
        <v>0</v>
      </c>
    </row>
    <row r="1029" spans="1:5" ht="13.5" hidden="1" customHeight="1" x14ac:dyDescent="0.2">
      <c r="A1029" s="149" t="s">
        <v>1039</v>
      </c>
      <c r="B1029" s="139"/>
      <c r="C1029" s="398">
        <v>0</v>
      </c>
      <c r="D1029" s="397"/>
      <c r="E1029" s="399">
        <v>0</v>
      </c>
    </row>
    <row r="1030" spans="1:5" ht="13.5" hidden="1" customHeight="1" x14ac:dyDescent="0.2">
      <c r="A1030" s="149" t="s">
        <v>1040</v>
      </c>
      <c r="B1030" s="139"/>
      <c r="C1030" s="398">
        <v>0</v>
      </c>
      <c r="D1030" s="397"/>
      <c r="E1030" s="399">
        <v>0</v>
      </c>
    </row>
    <row r="1031" spans="1:5" ht="13.5" hidden="1" customHeight="1" x14ac:dyDescent="0.2">
      <c r="A1031" s="149"/>
      <c r="B1031" s="139"/>
      <c r="C1031" s="398"/>
      <c r="D1031" s="397"/>
      <c r="E1031" s="399"/>
    </row>
    <row r="1032" spans="1:5" ht="13.5" hidden="1" customHeight="1" x14ac:dyDescent="0.2">
      <c r="A1032" s="149"/>
      <c r="B1032" s="139"/>
      <c r="C1032" s="398"/>
      <c r="D1032" s="397"/>
      <c r="E1032" s="399"/>
    </row>
    <row r="1033" spans="1:5" ht="13.5" hidden="1" customHeight="1" x14ac:dyDescent="0.2">
      <c r="C1033" s="398"/>
      <c r="D1033" s="397"/>
      <c r="E1033" s="399"/>
    </row>
    <row r="1034" spans="1:5" ht="13.5" hidden="1" customHeight="1" x14ac:dyDescent="0.2">
      <c r="A1034" s="149" t="s">
        <v>863</v>
      </c>
      <c r="C1034" s="398">
        <v>0</v>
      </c>
      <c r="D1034" s="397"/>
      <c r="E1034" s="399">
        <v>0</v>
      </c>
    </row>
    <row r="1035" spans="1:5" ht="13.5" customHeight="1" x14ac:dyDescent="0.2">
      <c r="C1035" s="398">
        <v>0</v>
      </c>
      <c r="D1035" s="397"/>
      <c r="E1035" s="399"/>
    </row>
    <row r="1036" spans="1:5" ht="13.5" customHeight="1" thickBot="1" x14ac:dyDescent="0.25">
      <c r="A1036" s="139" t="s">
        <v>678</v>
      </c>
      <c r="C1036" s="402">
        <f>SUM(C1025:C1034)</f>
        <v>12000000</v>
      </c>
      <c r="D1036" s="397"/>
      <c r="E1036" s="402">
        <f>SUM(E1025:E1034)</f>
        <v>2600000000</v>
      </c>
    </row>
    <row r="1037" spans="1:5" ht="13.5" customHeight="1" thickTop="1" x14ac:dyDescent="0.2"/>
    <row r="1038" spans="1:5" ht="13.5" customHeight="1" x14ac:dyDescent="0.2">
      <c r="C1038" s="194">
        <f>KQKD!H25</f>
        <v>12000000</v>
      </c>
      <c r="D1038" s="397"/>
      <c r="E1038" s="194">
        <f>KQKD!J25</f>
        <v>2600000000</v>
      </c>
    </row>
    <row r="1039" spans="1:5" ht="13.5" customHeight="1" x14ac:dyDescent="0.2">
      <c r="C1039" s="194">
        <f>C1038-C1036</f>
        <v>0</v>
      </c>
      <c r="D1039" s="397"/>
      <c r="E1039" s="194">
        <f>E1038-E1036</f>
        <v>0</v>
      </c>
    </row>
    <row r="1050" spans="1:5" ht="13.5" customHeight="1" x14ac:dyDescent="0.25">
      <c r="A1050" s="409" t="str">
        <f>TM!$H$8&amp;". "&amp;TM!$I$8</f>
        <v>6. Chi phí khác</v>
      </c>
      <c r="B1050" s="447"/>
      <c r="C1050" s="447"/>
      <c r="D1050" s="467"/>
      <c r="E1050" s="396" t="s">
        <v>859</v>
      </c>
    </row>
    <row r="1051" spans="1:5" ht="13.5" customHeight="1" x14ac:dyDescent="0.25">
      <c r="A1051" s="411"/>
      <c r="B1051" s="411"/>
      <c r="C1051" s="411"/>
      <c r="D1051" s="411"/>
      <c r="E1051" s="411"/>
    </row>
    <row r="1052" spans="1:5" ht="13.5" customHeight="1" x14ac:dyDescent="0.2">
      <c r="C1052" s="301" t="str">
        <f>$C$7</f>
        <v>Năm 2015</v>
      </c>
      <c r="D1052" s="134"/>
      <c r="E1052" s="301" t="str">
        <f>$E$7</f>
        <v>Năm 2014</v>
      </c>
    </row>
    <row r="1053" spans="1:5" ht="13.5" customHeight="1" x14ac:dyDescent="0.2">
      <c r="A1053" s="138"/>
      <c r="B1053" s="138"/>
      <c r="C1053" s="143" t="str">
        <f>$C$8</f>
        <v>VND</v>
      </c>
      <c r="D1053" s="160"/>
      <c r="E1053" s="143" t="str">
        <f>$E$8</f>
        <v>VND</v>
      </c>
    </row>
    <row r="1054" spans="1:5" ht="13.5" customHeight="1" x14ac:dyDescent="0.2">
      <c r="C1054" s="194"/>
      <c r="D1054" s="397"/>
      <c r="E1054" s="194"/>
    </row>
    <row r="1055" spans="1:5" ht="13.5" hidden="1" customHeight="1" x14ac:dyDescent="0.2">
      <c r="A1055" s="149" t="s">
        <v>1041</v>
      </c>
      <c r="B1055" s="139"/>
      <c r="C1055" s="398">
        <v>0</v>
      </c>
      <c r="D1055" s="397"/>
      <c r="E1055" s="399">
        <v>0</v>
      </c>
    </row>
    <row r="1056" spans="1:5" ht="13.5" hidden="1" customHeight="1" x14ac:dyDescent="0.2">
      <c r="A1056" s="149" t="s">
        <v>970</v>
      </c>
      <c r="B1056" s="139"/>
      <c r="C1056" s="398"/>
      <c r="D1056" s="397"/>
      <c r="E1056" s="399"/>
    </row>
    <row r="1057" spans="1:5" ht="13.5" hidden="1" customHeight="1" x14ac:dyDescent="0.2">
      <c r="A1057" s="149" t="s">
        <v>971</v>
      </c>
      <c r="B1057" s="139"/>
      <c r="C1057" s="398">
        <v>0</v>
      </c>
      <c r="D1057" s="397"/>
      <c r="E1057" s="399">
        <v>0</v>
      </c>
    </row>
    <row r="1058" spans="1:5" ht="13.5" hidden="1" customHeight="1" x14ac:dyDescent="0.2">
      <c r="A1058" s="149"/>
      <c r="B1058" s="139"/>
      <c r="C1058" s="398"/>
      <c r="D1058" s="397"/>
      <c r="E1058" s="399"/>
    </row>
    <row r="1059" spans="1:5" ht="13.5" hidden="1" customHeight="1" x14ac:dyDescent="0.2">
      <c r="A1059" s="149"/>
      <c r="B1059" s="139"/>
      <c r="C1059" s="398"/>
      <c r="D1059" s="397"/>
      <c r="E1059" s="399"/>
    </row>
    <row r="1060" spans="1:5" ht="13.5" hidden="1" customHeight="1" x14ac:dyDescent="0.2">
      <c r="A1060" s="149"/>
      <c r="B1060" s="139"/>
      <c r="C1060" s="398"/>
      <c r="D1060" s="397"/>
      <c r="E1060" s="399"/>
    </row>
    <row r="1061" spans="1:5" ht="13.5" hidden="1" customHeight="1" x14ac:dyDescent="0.2">
      <c r="A1061" s="149"/>
      <c r="B1061" s="139"/>
      <c r="C1061" s="398"/>
      <c r="D1061" s="397"/>
      <c r="E1061" s="399"/>
    </row>
    <row r="1062" spans="1:5" ht="13.5" hidden="1" customHeight="1" x14ac:dyDescent="0.2">
      <c r="A1062" s="149"/>
      <c r="B1062" s="139"/>
      <c r="C1062" s="398"/>
      <c r="D1062" s="397"/>
      <c r="E1062" s="399"/>
    </row>
    <row r="1063" spans="1:5" ht="13.5" hidden="1" customHeight="1" x14ac:dyDescent="0.2">
      <c r="C1063" s="398"/>
      <c r="D1063" s="397"/>
      <c r="E1063" s="399"/>
    </row>
    <row r="1064" spans="1:5" ht="13.5" customHeight="1" x14ac:dyDescent="0.2">
      <c r="A1064" s="149" t="s">
        <v>863</v>
      </c>
      <c r="C1064" s="398">
        <v>11999500</v>
      </c>
      <c r="D1064" s="397"/>
      <c r="E1064" s="399">
        <v>0</v>
      </c>
    </row>
    <row r="1065" spans="1:5" ht="13.5" customHeight="1" x14ac:dyDescent="0.2">
      <c r="C1065" s="398"/>
      <c r="D1065" s="397"/>
      <c r="E1065" s="399"/>
    </row>
    <row r="1066" spans="1:5" ht="13.5" customHeight="1" thickBot="1" x14ac:dyDescent="0.25">
      <c r="A1066" s="139" t="s">
        <v>678</v>
      </c>
      <c r="C1066" s="402">
        <f>SUM(C1055:C1064)</f>
        <v>11999500</v>
      </c>
      <c r="D1066" s="397"/>
      <c r="E1066" s="402">
        <f>SUM(E1055:E1064)</f>
        <v>0</v>
      </c>
    </row>
    <row r="1067" spans="1:5" ht="13.5" customHeight="1" thickTop="1" x14ac:dyDescent="0.2"/>
    <row r="1068" spans="1:5" ht="13.5" customHeight="1" x14ac:dyDescent="0.2">
      <c r="C1068" s="194">
        <f>KQKD!H26</f>
        <v>11999500</v>
      </c>
      <c r="E1068" s="194">
        <f>KQKD!J26</f>
        <v>0</v>
      </c>
    </row>
    <row r="1069" spans="1:5" ht="13.5" customHeight="1" x14ac:dyDescent="0.2">
      <c r="C1069" s="198">
        <f>C1068-C1066</f>
        <v>0</v>
      </c>
      <c r="E1069" s="198">
        <f>E1068-E1066</f>
        <v>0</v>
      </c>
    </row>
    <row r="1080" spans="1:5" ht="13.5" customHeight="1" x14ac:dyDescent="0.25">
      <c r="A1080" s="409" t="str">
        <f>TM!$H$9&amp;". "&amp;TM!$I$9</f>
        <v>7. Chi phí bán hàng và chi phí quản lý DN</v>
      </c>
      <c r="B1080" s="447"/>
      <c r="C1080" s="447"/>
      <c r="D1080" s="467"/>
      <c r="E1080" s="396" t="s">
        <v>859</v>
      </c>
    </row>
    <row r="1081" spans="1:5" ht="13.5" customHeight="1" x14ac:dyDescent="0.25">
      <c r="A1081" s="411"/>
      <c r="B1081" s="411"/>
      <c r="C1081" s="411"/>
      <c r="D1081" s="411"/>
      <c r="E1081" s="411"/>
    </row>
    <row r="1082" spans="1:5" ht="13.5" customHeight="1" x14ac:dyDescent="0.2">
      <c r="C1082" s="301" t="str">
        <f>$C$7</f>
        <v>Năm 2015</v>
      </c>
      <c r="D1082" s="134"/>
      <c r="E1082" s="301" t="str">
        <f>$E$7</f>
        <v>Năm 2014</v>
      </c>
    </row>
    <row r="1083" spans="1:5" ht="13.5" customHeight="1" x14ac:dyDescent="0.2">
      <c r="A1083" s="138"/>
      <c r="B1083" s="138"/>
      <c r="C1083" s="143" t="str">
        <f>$C$8</f>
        <v>VND</v>
      </c>
      <c r="D1083" s="160"/>
      <c r="E1083" s="143" t="str">
        <f>$E$8</f>
        <v>VND</v>
      </c>
    </row>
    <row r="1084" spans="1:5" ht="13.5" customHeight="1" x14ac:dyDescent="0.2">
      <c r="C1084" s="194"/>
      <c r="D1084" s="397"/>
      <c r="E1084" s="194"/>
    </row>
    <row r="1085" spans="1:5" ht="13.5" customHeight="1" x14ac:dyDescent="0.2">
      <c r="A1085" s="412" t="s">
        <v>864</v>
      </c>
      <c r="B1085" s="139"/>
      <c r="C1085" s="406"/>
      <c r="D1085" s="407"/>
      <c r="E1085" s="410"/>
    </row>
    <row r="1086" spans="1:5" ht="13.5" customHeight="1" x14ac:dyDescent="0.2">
      <c r="A1086" s="149"/>
      <c r="B1086" s="139"/>
      <c r="C1086" s="406"/>
      <c r="D1086" s="407"/>
      <c r="E1086" s="410"/>
    </row>
    <row r="1087" spans="1:5" ht="13.5" customHeight="1" x14ac:dyDescent="0.2">
      <c r="A1087" s="149"/>
      <c r="B1087" s="139"/>
      <c r="C1087" s="406"/>
      <c r="D1087" s="407"/>
      <c r="E1087" s="410"/>
    </row>
    <row r="1088" spans="1:5" ht="13.5" customHeight="1" x14ac:dyDescent="0.2">
      <c r="A1088" s="149"/>
      <c r="B1088" s="139"/>
      <c r="C1088" s="406"/>
      <c r="D1088" s="407"/>
      <c r="E1088" s="410"/>
    </row>
    <row r="1089" spans="1:5" ht="13.5" customHeight="1" x14ac:dyDescent="0.2">
      <c r="A1089" s="149"/>
      <c r="B1089" s="139"/>
      <c r="C1089" s="406"/>
      <c r="D1089" s="407"/>
      <c r="E1089" s="410"/>
    </row>
    <row r="1090" spans="1:5" ht="13.5" customHeight="1" x14ac:dyDescent="0.2">
      <c r="A1090" s="149"/>
      <c r="B1090" s="139"/>
      <c r="C1090" s="406"/>
      <c r="D1090" s="407"/>
      <c r="E1090" s="410"/>
    </row>
    <row r="1091" spans="1:5" ht="13.5" customHeight="1" x14ac:dyDescent="0.2">
      <c r="A1091" s="149"/>
      <c r="B1091" s="139"/>
      <c r="C1091" s="406"/>
      <c r="D1091" s="407"/>
      <c r="E1091" s="410"/>
    </row>
    <row r="1092" spans="1:5" ht="13.5" customHeight="1" x14ac:dyDescent="0.2">
      <c r="A1092" s="149"/>
      <c r="B1092" s="139"/>
      <c r="C1092" s="406"/>
      <c r="D1092" s="407"/>
      <c r="E1092" s="410"/>
    </row>
    <row r="1093" spans="1:5" ht="13.5" customHeight="1" x14ac:dyDescent="0.2">
      <c r="A1093" s="149"/>
      <c r="B1093" s="139"/>
      <c r="C1093" s="406"/>
      <c r="D1093" s="407"/>
      <c r="E1093" s="410"/>
    </row>
    <row r="1094" spans="1:5" ht="13.5" customHeight="1" x14ac:dyDescent="0.2">
      <c r="A1094" s="149"/>
      <c r="B1094" s="139"/>
      <c r="C1094" s="406"/>
      <c r="D1094" s="407"/>
      <c r="E1094" s="410"/>
    </row>
    <row r="1095" spans="1:5" ht="13.5" customHeight="1" x14ac:dyDescent="0.2">
      <c r="A1095" s="149"/>
      <c r="B1095" s="139"/>
      <c r="C1095" s="406"/>
      <c r="D1095" s="407"/>
      <c r="E1095" s="410"/>
    </row>
    <row r="1096" spans="1:5" ht="13.5" customHeight="1" x14ac:dyDescent="0.2">
      <c r="A1096" s="412" t="s">
        <v>865</v>
      </c>
      <c r="B1096" s="139"/>
      <c r="C1096" s="406"/>
      <c r="D1096" s="407"/>
      <c r="E1096" s="410"/>
    </row>
    <row r="1097" spans="1:5" ht="13.5" customHeight="1" x14ac:dyDescent="0.2">
      <c r="A1097" s="149"/>
      <c r="B1097" s="139"/>
      <c r="C1097" s="406"/>
      <c r="D1097" s="407"/>
      <c r="E1097" s="410"/>
    </row>
    <row r="1098" spans="1:5" ht="13.5" customHeight="1" x14ac:dyDescent="0.2">
      <c r="A1098" s="149"/>
      <c r="B1098" s="139"/>
      <c r="C1098" s="406"/>
      <c r="D1098" s="407"/>
      <c r="E1098" s="410"/>
    </row>
    <row r="1099" spans="1:5" ht="13.5" customHeight="1" x14ac:dyDescent="0.2">
      <c r="A1099" s="149"/>
      <c r="B1099" s="139"/>
      <c r="C1099" s="406"/>
      <c r="D1099" s="407"/>
      <c r="E1099" s="410"/>
    </row>
    <row r="1100" spans="1:5" ht="13.5" customHeight="1" x14ac:dyDescent="0.2">
      <c r="A1100" s="149"/>
      <c r="B1100" s="139"/>
      <c r="C1100" s="406"/>
      <c r="D1100" s="407"/>
      <c r="E1100" s="410"/>
    </row>
    <row r="1101" spans="1:5" ht="13.5" customHeight="1" x14ac:dyDescent="0.2">
      <c r="A1101" s="149"/>
      <c r="B1101" s="139"/>
      <c r="C1101" s="406"/>
      <c r="D1101" s="407"/>
      <c r="E1101" s="410"/>
    </row>
    <row r="1102" spans="1:5" ht="13.5" customHeight="1" x14ac:dyDescent="0.2">
      <c r="A1102" s="149"/>
      <c r="B1102" s="139"/>
      <c r="C1102" s="406"/>
      <c r="D1102" s="407"/>
      <c r="E1102" s="410"/>
    </row>
    <row r="1103" spans="1:5" ht="13.5" customHeight="1" x14ac:dyDescent="0.2">
      <c r="A1103" s="149"/>
      <c r="B1103" s="139"/>
      <c r="C1103" s="406"/>
      <c r="D1103" s="407"/>
      <c r="E1103" s="410"/>
    </row>
    <row r="1104" spans="1:5" ht="13.5" customHeight="1" x14ac:dyDescent="0.2">
      <c r="A1104" s="149"/>
      <c r="B1104" s="139"/>
      <c r="C1104" s="406"/>
      <c r="D1104" s="407"/>
      <c r="E1104" s="410"/>
    </row>
    <row r="1105" spans="1:5" ht="13.5" customHeight="1" x14ac:dyDescent="0.2">
      <c r="A1105" s="149"/>
      <c r="B1105" s="139"/>
      <c r="C1105" s="406"/>
      <c r="D1105" s="407"/>
      <c r="E1105" s="410"/>
    </row>
    <row r="1106" spans="1:5" ht="13.5" customHeight="1" x14ac:dyDescent="0.2">
      <c r="A1106" s="149"/>
      <c r="B1106" s="139"/>
      <c r="C1106" s="406"/>
      <c r="D1106" s="407"/>
      <c r="E1106" s="410"/>
    </row>
    <row r="1107" spans="1:5" ht="13.5" customHeight="1" x14ac:dyDescent="0.2">
      <c r="A1107" s="367" t="s">
        <v>866</v>
      </c>
      <c r="B1107" s="139"/>
      <c r="C1107" s="406"/>
      <c r="D1107" s="407"/>
      <c r="E1107" s="410"/>
    </row>
    <row r="1108" spans="1:5" ht="13.5" customHeight="1" x14ac:dyDescent="0.2">
      <c r="A1108" s="149" t="s">
        <v>867</v>
      </c>
      <c r="B1108" s="139"/>
      <c r="C1108" s="406"/>
      <c r="D1108" s="407"/>
      <c r="E1108" s="410"/>
    </row>
    <row r="1109" spans="1:5" ht="13.5" customHeight="1" x14ac:dyDescent="0.2">
      <c r="A1109" s="136" t="s">
        <v>868</v>
      </c>
      <c r="C1109" s="398"/>
      <c r="D1109" s="397"/>
      <c r="E1109" s="399"/>
    </row>
    <row r="1110" spans="1:5" ht="13.5" customHeight="1" x14ac:dyDescent="0.2">
      <c r="A1110" s="136" t="s">
        <v>869</v>
      </c>
      <c r="C1110" s="398"/>
      <c r="D1110" s="397"/>
      <c r="E1110" s="399"/>
    </row>
    <row r="1111" spans="1:5" ht="13.5" customHeight="1" x14ac:dyDescent="0.2">
      <c r="C1111" s="398"/>
      <c r="D1111" s="397"/>
      <c r="E1111" s="399"/>
    </row>
    <row r="1112" spans="1:5" ht="13.5" customHeight="1" thickBot="1" x14ac:dyDescent="0.25">
      <c r="A1112" s="139" t="s">
        <v>678</v>
      </c>
      <c r="C1112" s="402"/>
      <c r="D1112" s="397"/>
      <c r="E1112" s="402"/>
    </row>
    <row r="1113" spans="1:5" ht="13.5" customHeight="1" thickTop="1" x14ac:dyDescent="0.2"/>
    <row r="1130" spans="1:13" ht="13.5" customHeight="1" x14ac:dyDescent="0.25">
      <c r="A1130" s="409" t="str">
        <f>TM!$H$10&amp;". "&amp;TM!$I$10</f>
        <v>8. Chi phí sản xuất kinh doanh theo yếu tố</v>
      </c>
      <c r="B1130" s="447"/>
      <c r="C1130" s="447"/>
      <c r="D1130" s="467"/>
      <c r="E1130" s="396" t="s">
        <v>859</v>
      </c>
    </row>
    <row r="1131" spans="1:13" ht="13.5" customHeight="1" x14ac:dyDescent="0.25">
      <c r="A1131" s="411"/>
      <c r="B1131" s="411"/>
      <c r="C1131" s="411"/>
      <c r="D1131" s="411"/>
      <c r="E1131" s="411"/>
    </row>
    <row r="1132" spans="1:13" ht="13.5" customHeight="1" x14ac:dyDescent="0.2">
      <c r="C1132" s="301" t="str">
        <f>$C$7</f>
        <v>Năm 2015</v>
      </c>
      <c r="D1132" s="134"/>
      <c r="E1132" s="301" t="str">
        <f>$E$7</f>
        <v>Năm 2014</v>
      </c>
    </row>
    <row r="1133" spans="1:13" ht="13.5" customHeight="1" x14ac:dyDescent="0.2">
      <c r="A1133" s="138"/>
      <c r="B1133" s="138"/>
      <c r="C1133" s="143" t="str">
        <f>$C$8</f>
        <v>VND</v>
      </c>
      <c r="D1133" s="160"/>
      <c r="E1133" s="143" t="str">
        <f>$E$8</f>
        <v>VND</v>
      </c>
    </row>
    <row r="1134" spans="1:13" ht="13.5" customHeight="1" x14ac:dyDescent="0.2">
      <c r="C1134" s="194"/>
      <c r="D1134" s="397"/>
      <c r="E1134" s="194"/>
    </row>
    <row r="1135" spans="1:13" ht="13.5" customHeight="1" x14ac:dyDescent="0.2">
      <c r="A1135" s="136" t="s">
        <v>870</v>
      </c>
      <c r="C1135" s="194">
        <v>1453178072</v>
      </c>
      <c r="D1135" s="397"/>
      <c r="E1135" s="194">
        <v>3512359219</v>
      </c>
      <c r="J1135" s="198"/>
      <c r="M1135" s="198"/>
    </row>
    <row r="1136" spans="1:13" ht="13.5" customHeight="1" x14ac:dyDescent="0.2">
      <c r="A1136" s="136" t="s">
        <v>769</v>
      </c>
      <c r="C1136" s="194">
        <v>21156710495</v>
      </c>
      <c r="D1136" s="397"/>
      <c r="E1136" s="194">
        <v>21006216103</v>
      </c>
      <c r="J1136" s="198"/>
      <c r="M1136" s="198"/>
    </row>
    <row r="1137" spans="1:13" ht="13.5" hidden="1" customHeight="1" x14ac:dyDescent="0.2">
      <c r="A1137" s="136" t="s">
        <v>1045</v>
      </c>
      <c r="C1137" s="194"/>
      <c r="D1137" s="397"/>
      <c r="E1137" s="194"/>
      <c r="J1137" s="198"/>
      <c r="M1137" s="198"/>
    </row>
    <row r="1138" spans="1:13" ht="13.5" customHeight="1" x14ac:dyDescent="0.2">
      <c r="A1138" s="136" t="s">
        <v>871</v>
      </c>
      <c r="C1138" s="194">
        <v>940000000</v>
      </c>
      <c r="D1138" s="397"/>
      <c r="E1138" s="194">
        <v>940000000</v>
      </c>
      <c r="J1138" s="198"/>
      <c r="M1138" s="198"/>
    </row>
    <row r="1139" spans="1:13" ht="13.5" hidden="1" customHeight="1" x14ac:dyDescent="0.2">
      <c r="A1139" s="136" t="s">
        <v>1046</v>
      </c>
      <c r="C1139" s="194"/>
      <c r="D1139" s="397"/>
      <c r="E1139" s="194"/>
      <c r="J1139" s="198"/>
      <c r="M1139" s="198"/>
    </row>
    <row r="1140" spans="1:13" ht="13.5" customHeight="1" x14ac:dyDescent="0.2">
      <c r="A1140" s="136" t="s">
        <v>872</v>
      </c>
      <c r="C1140" s="194">
        <v>996976897</v>
      </c>
      <c r="D1140" s="397"/>
      <c r="E1140" s="194">
        <v>2989920445</v>
      </c>
      <c r="J1140" s="198"/>
      <c r="M1140" s="198"/>
    </row>
    <row r="1141" spans="1:13" ht="13.5" customHeight="1" x14ac:dyDescent="0.2">
      <c r="A1141" s="136" t="s">
        <v>873</v>
      </c>
      <c r="C1141" s="194">
        <v>3770272213</v>
      </c>
      <c r="D1141" s="397"/>
      <c r="E1141" s="194">
        <v>2401000000</v>
      </c>
      <c r="J1141" s="198"/>
      <c r="M1141" s="198"/>
    </row>
    <row r="1142" spans="1:13" ht="13.5" hidden="1" customHeight="1" x14ac:dyDescent="0.2">
      <c r="C1142" s="194"/>
      <c r="D1142" s="397"/>
      <c r="E1142" s="194"/>
    </row>
    <row r="1143" spans="1:13" ht="13.5" hidden="1" customHeight="1" x14ac:dyDescent="0.2">
      <c r="C1143" s="194"/>
      <c r="D1143" s="397"/>
      <c r="E1143" s="194"/>
    </row>
    <row r="1144" spans="1:13" ht="13.5" hidden="1" customHeight="1" x14ac:dyDescent="0.2">
      <c r="C1144" s="194"/>
      <c r="D1144" s="397"/>
      <c r="E1144" s="194"/>
    </row>
    <row r="1145" spans="1:13" ht="13.5" hidden="1" customHeight="1" x14ac:dyDescent="0.2">
      <c r="C1145" s="194"/>
      <c r="D1145" s="397"/>
      <c r="E1145" s="194"/>
    </row>
    <row r="1146" spans="1:13" ht="13.5" customHeight="1" x14ac:dyDescent="0.2">
      <c r="C1146" s="398"/>
      <c r="D1146" s="397"/>
      <c r="E1146" s="399"/>
    </row>
    <row r="1147" spans="1:13" ht="13.5" customHeight="1" thickBot="1" x14ac:dyDescent="0.25">
      <c r="A1147" s="139" t="s">
        <v>678</v>
      </c>
      <c r="C1147" s="402">
        <f>SUM(C1135:C1141)</f>
        <v>28317137677</v>
      </c>
      <c r="D1147" s="397"/>
      <c r="E1147" s="402">
        <f>SUM(E1135:E1141)</f>
        <v>30849495767</v>
      </c>
    </row>
    <row r="1148" spans="1:13" ht="13.5" customHeight="1" thickTop="1" x14ac:dyDescent="0.2"/>
    <row r="1149" spans="1:13" ht="13.5" customHeight="1" x14ac:dyDescent="0.2">
      <c r="C1149" s="194"/>
    </row>
    <row r="1170" spans="1:11" ht="13.5" customHeight="1" x14ac:dyDescent="0.25">
      <c r="A1170" s="409" t="str">
        <f>TM!$H$11&amp;". "&amp;TM!$I$11</f>
        <v xml:space="preserve">9. Chi phí thuế thu nhập doanh nghiệp hiện hành </v>
      </c>
      <c r="B1170" s="447"/>
      <c r="C1170" s="447"/>
      <c r="D1170" s="467"/>
      <c r="E1170" s="396" t="s">
        <v>859</v>
      </c>
    </row>
    <row r="1171" spans="1:11" ht="13.5" customHeight="1" x14ac:dyDescent="0.25">
      <c r="A1171" s="411"/>
      <c r="B1171" s="411"/>
      <c r="C1171" s="411"/>
      <c r="D1171" s="411"/>
      <c r="E1171" s="411"/>
    </row>
    <row r="1172" spans="1:11" ht="13.5" customHeight="1" x14ac:dyDescent="0.2">
      <c r="C1172" s="301" t="str">
        <f>$C$7</f>
        <v>Năm 2015</v>
      </c>
      <c r="D1172" s="134"/>
      <c r="E1172" s="301" t="str">
        <f>$E$7</f>
        <v>Năm 2014</v>
      </c>
    </row>
    <row r="1173" spans="1:11" ht="13.5" customHeight="1" x14ac:dyDescent="0.2">
      <c r="A1173" s="138"/>
      <c r="B1173" s="138"/>
      <c r="C1173" s="143" t="str">
        <f>$C$8</f>
        <v>VND</v>
      </c>
      <c r="D1173" s="160"/>
      <c r="E1173" s="143" t="str">
        <f>$E$8</f>
        <v>VND</v>
      </c>
    </row>
    <row r="1174" spans="1:11" ht="13.5" customHeight="1" x14ac:dyDescent="0.2">
      <c r="C1174" s="194"/>
      <c r="D1174" s="397"/>
      <c r="E1174" s="194"/>
    </row>
    <row r="1175" spans="1:11" ht="13.5" customHeight="1" x14ac:dyDescent="0.2">
      <c r="A1175" s="136" t="s">
        <v>606</v>
      </c>
      <c r="C1175" s="194">
        <f>KQKD!H29</f>
        <v>722219682</v>
      </c>
      <c r="D1175" s="397"/>
      <c r="E1175" s="194">
        <f>KQKD!J29</f>
        <v>995224224</v>
      </c>
    </row>
    <row r="1176" spans="1:11" ht="13.5" hidden="1" customHeight="1" x14ac:dyDescent="0.2">
      <c r="A1176" s="136" t="s">
        <v>972</v>
      </c>
      <c r="C1176" s="194"/>
      <c r="D1176" s="397"/>
      <c r="E1176" s="194"/>
    </row>
    <row r="1177" spans="1:11" ht="13.5" hidden="1" customHeight="1" x14ac:dyDescent="0.2">
      <c r="A1177" s="136" t="s">
        <v>1088</v>
      </c>
      <c r="C1177" s="194"/>
      <c r="D1177" s="397"/>
      <c r="E1177" s="194">
        <f>98070264+33772727</f>
        <v>131842991</v>
      </c>
    </row>
    <row r="1178" spans="1:11" ht="13.5" customHeight="1" x14ac:dyDescent="0.2">
      <c r="A1178" s="136" t="s">
        <v>885</v>
      </c>
      <c r="C1178" s="405">
        <f>C1179-C1186</f>
        <v>0</v>
      </c>
      <c r="D1178" s="397"/>
      <c r="E1178" s="405">
        <f>E1179-E1186</f>
        <v>-478996657</v>
      </c>
    </row>
    <row r="1179" spans="1:11" s="382" customFormat="1" ht="13.5" customHeight="1" x14ac:dyDescent="0.2">
      <c r="A1179" s="382" t="s">
        <v>886</v>
      </c>
      <c r="C1179" s="497">
        <f>SUM(C1180:C1182)</f>
        <v>0</v>
      </c>
      <c r="D1179" s="387"/>
      <c r="E1179" s="497">
        <f>SUM(E1180:E1182)</f>
        <v>0</v>
      </c>
      <c r="G1179" s="386"/>
      <c r="H1179" s="386"/>
      <c r="I1179" s="386"/>
      <c r="K1179" s="386"/>
    </row>
    <row r="1180" spans="1:11" s="498" customFormat="1" ht="13.5" hidden="1" customHeight="1" x14ac:dyDescent="0.2">
      <c r="A1180" s="502" t="s">
        <v>1047</v>
      </c>
      <c r="C1180" s="499">
        <v>0</v>
      </c>
      <c r="D1180" s="500"/>
      <c r="E1180" s="499">
        <v>0</v>
      </c>
      <c r="G1180" s="501"/>
      <c r="H1180" s="501"/>
      <c r="I1180" s="501"/>
      <c r="K1180" s="501"/>
    </row>
    <row r="1181" spans="1:11" s="158" customFormat="1" ht="13.5" hidden="1" customHeight="1" x14ac:dyDescent="0.2">
      <c r="A1181" s="336" t="s">
        <v>1048</v>
      </c>
      <c r="C1181" s="503">
        <v>0</v>
      </c>
      <c r="D1181" s="417"/>
      <c r="E1181" s="405">
        <v>0</v>
      </c>
      <c r="G1181" s="203"/>
      <c r="H1181" s="203"/>
      <c r="I1181" s="203"/>
      <c r="K1181" s="203"/>
    </row>
    <row r="1182" spans="1:11" s="158" customFormat="1" ht="13.5" hidden="1" customHeight="1" x14ac:dyDescent="0.2">
      <c r="A1182" s="158" t="s">
        <v>973</v>
      </c>
      <c r="C1182" s="405">
        <v>0</v>
      </c>
      <c r="D1182" s="417"/>
      <c r="E1182" s="405">
        <v>0</v>
      </c>
      <c r="G1182" s="203"/>
      <c r="H1182" s="203"/>
      <c r="I1182" s="203"/>
      <c r="K1182" s="203"/>
    </row>
    <row r="1183" spans="1:11" s="158" customFormat="1" ht="13.5" hidden="1" customHeight="1" x14ac:dyDescent="0.2">
      <c r="C1183" s="405"/>
      <c r="D1183" s="417"/>
      <c r="E1183" s="405"/>
      <c r="G1183" s="203"/>
      <c r="H1183" s="203"/>
      <c r="I1183" s="203"/>
      <c r="K1183" s="203"/>
    </row>
    <row r="1184" spans="1:11" s="158" customFormat="1" ht="13.5" hidden="1" customHeight="1" x14ac:dyDescent="0.2">
      <c r="C1184" s="405"/>
      <c r="D1184" s="417"/>
      <c r="E1184" s="405"/>
      <c r="G1184" s="203"/>
      <c r="H1184" s="203"/>
      <c r="I1184" s="203"/>
      <c r="K1184" s="203"/>
    </row>
    <row r="1185" spans="1:11" s="158" customFormat="1" ht="13.5" hidden="1" customHeight="1" x14ac:dyDescent="0.2">
      <c r="C1185" s="405"/>
      <c r="D1185" s="417"/>
      <c r="E1185" s="405"/>
      <c r="G1185" s="203"/>
      <c r="H1185" s="203"/>
      <c r="I1185" s="203"/>
      <c r="K1185" s="203"/>
    </row>
    <row r="1186" spans="1:11" ht="12.75" customHeight="1" x14ac:dyDescent="0.2">
      <c r="A1186" s="136" t="s">
        <v>887</v>
      </c>
      <c r="C1186" s="405">
        <f>SUM(C1187:C1192)</f>
        <v>0</v>
      </c>
      <c r="D1186" s="397"/>
      <c r="E1186" s="405">
        <f>SUM(E1187:E1192)</f>
        <v>478996657</v>
      </c>
    </row>
    <row r="1187" spans="1:11" s="158" customFormat="1" ht="13.5" customHeight="1" x14ac:dyDescent="0.2">
      <c r="A1187" s="336" t="s">
        <v>1089</v>
      </c>
      <c r="C1187" s="503">
        <v>0</v>
      </c>
      <c r="D1187" s="417"/>
      <c r="E1187" s="503">
        <v>478996657</v>
      </c>
      <c r="G1187" s="203"/>
      <c r="H1187" s="203"/>
      <c r="I1187" s="203"/>
      <c r="K1187" s="203"/>
    </row>
    <row r="1188" spans="1:11" s="158" customFormat="1" ht="13.5" hidden="1" customHeight="1" x14ac:dyDescent="0.2">
      <c r="A1188" s="336"/>
      <c r="C1188" s="405"/>
      <c r="D1188" s="417"/>
      <c r="E1188" s="405"/>
      <c r="G1188" s="203"/>
      <c r="H1188" s="203"/>
      <c r="I1188" s="203"/>
      <c r="K1188" s="203"/>
    </row>
    <row r="1189" spans="1:11" s="158" customFormat="1" ht="13.5" hidden="1" customHeight="1" x14ac:dyDescent="0.2">
      <c r="A1189" s="336"/>
      <c r="C1189" s="405"/>
      <c r="D1189" s="417"/>
      <c r="E1189" s="405"/>
      <c r="G1189" s="203"/>
      <c r="H1189" s="203"/>
      <c r="I1189" s="203"/>
      <c r="K1189" s="203"/>
    </row>
    <row r="1190" spans="1:11" s="158" customFormat="1" ht="13.5" hidden="1" customHeight="1" x14ac:dyDescent="0.2">
      <c r="A1190" s="336"/>
      <c r="C1190" s="405"/>
      <c r="D1190" s="417"/>
      <c r="E1190" s="405"/>
      <c r="G1190" s="203"/>
      <c r="H1190" s="203"/>
      <c r="I1190" s="203"/>
      <c r="K1190" s="203"/>
    </row>
    <row r="1191" spans="1:11" s="158" customFormat="1" hidden="1" x14ac:dyDescent="0.2">
      <c r="A1191" s="336"/>
      <c r="C1191" s="405"/>
      <c r="D1191" s="417"/>
      <c r="E1191" s="405"/>
      <c r="G1191" s="203"/>
      <c r="H1191" s="203"/>
      <c r="I1191" s="203"/>
      <c r="K1191" s="203"/>
    </row>
    <row r="1192" spans="1:11" s="158" customFormat="1" ht="13.5" hidden="1" customHeight="1" x14ac:dyDescent="0.2">
      <c r="A1192" s="336"/>
      <c r="C1192" s="405"/>
      <c r="D1192" s="417"/>
      <c r="E1192" s="405"/>
      <c r="G1192" s="203"/>
      <c r="H1192" s="203"/>
      <c r="I1192" s="203"/>
      <c r="K1192" s="203"/>
    </row>
    <row r="1193" spans="1:11" ht="13.5" customHeight="1" x14ac:dyDescent="0.2">
      <c r="A1193" s="136" t="s">
        <v>1087</v>
      </c>
      <c r="C1193" s="194">
        <v>472922323</v>
      </c>
      <c r="D1193" s="397"/>
      <c r="E1193" s="194">
        <v>384384576</v>
      </c>
    </row>
    <row r="1194" spans="1:11" ht="13.5" customHeight="1" x14ac:dyDescent="0.2">
      <c r="A1194" s="136" t="s">
        <v>888</v>
      </c>
      <c r="C1194" s="194">
        <f>C1175-C1193</f>
        <v>249297359</v>
      </c>
      <c r="D1194" s="397"/>
      <c r="E1194" s="194">
        <v>131842991</v>
      </c>
    </row>
    <row r="1195" spans="1:11" ht="13.5" customHeight="1" x14ac:dyDescent="0.2">
      <c r="A1195" s="136" t="s">
        <v>1049</v>
      </c>
      <c r="C1195" s="194">
        <f>ROUND(C1194*0.22,0)</f>
        <v>54845419</v>
      </c>
      <c r="D1195" s="397"/>
      <c r="E1195" s="194">
        <f>ROUND(E1194*0.22,0)</f>
        <v>29005458</v>
      </c>
      <c r="G1195" s="418"/>
    </row>
    <row r="1196" spans="1:11" x14ac:dyDescent="0.2">
      <c r="A1196" s="167" t="s">
        <v>1090</v>
      </c>
      <c r="C1196" s="356">
        <v>6897219</v>
      </c>
      <c r="D1196" s="397"/>
      <c r="E1196" s="504">
        <v>0</v>
      </c>
    </row>
    <row r="1197" spans="1:11" ht="13.5" customHeight="1" x14ac:dyDescent="0.2">
      <c r="A1197" s="136" t="s">
        <v>889</v>
      </c>
      <c r="C1197" s="194">
        <f>C1195-C1196</f>
        <v>47948200</v>
      </c>
      <c r="D1197" s="397"/>
      <c r="E1197" s="194">
        <f>E1195+E1196</f>
        <v>29005458</v>
      </c>
    </row>
    <row r="1198" spans="1:11" ht="13.5" customHeight="1" x14ac:dyDescent="0.2">
      <c r="C1198" s="398"/>
      <c r="D1198" s="397"/>
      <c r="E1198" s="399"/>
    </row>
    <row r="1199" spans="1:11" ht="13.5" customHeight="1" thickBot="1" x14ac:dyDescent="0.25">
      <c r="A1199" s="139" t="s">
        <v>820</v>
      </c>
      <c r="C1199" s="402">
        <f>C1175-C1197</f>
        <v>674271482</v>
      </c>
      <c r="D1199" s="397"/>
      <c r="E1199" s="402">
        <f>E1175-E1197</f>
        <v>966218766</v>
      </c>
    </row>
    <row r="1200" spans="1:11" ht="13.5" customHeight="1" thickTop="1" x14ac:dyDescent="0.2"/>
    <row r="1201" spans="3:5" ht="13.5" customHeight="1" x14ac:dyDescent="0.2">
      <c r="C1201" s="194">
        <f>KQKD!H32</f>
        <v>674271482</v>
      </c>
      <c r="E1201" s="194">
        <f>KQKD!J32</f>
        <v>966218766</v>
      </c>
    </row>
    <row r="1202" spans="3:5" ht="13.5" customHeight="1" x14ac:dyDescent="0.2">
      <c r="C1202" s="405">
        <f>C1199-C1201</f>
        <v>0</v>
      </c>
      <c r="E1202" s="405">
        <f>E1199-E1201</f>
        <v>0</v>
      </c>
    </row>
    <row r="1206" spans="3:5" ht="13.5" customHeight="1" x14ac:dyDescent="0.2">
      <c r="C1206" s="198"/>
    </row>
    <row r="1220" spans="1:5" ht="13.5" customHeight="1" x14ac:dyDescent="0.25">
      <c r="A1220" s="409" t="str">
        <f>TM!$H$12&amp;". "&amp;TM!$I$12</f>
        <v>10. Lãi cơ bản trên cổ phiếu</v>
      </c>
      <c r="B1220" s="447"/>
      <c r="C1220" s="447"/>
      <c r="D1220" s="467"/>
      <c r="E1220" s="396" t="s">
        <v>859</v>
      </c>
    </row>
    <row r="1221" spans="1:5" ht="13.5" customHeight="1" x14ac:dyDescent="0.25">
      <c r="A1221" s="411"/>
      <c r="B1221" s="411"/>
      <c r="C1221" s="411"/>
      <c r="D1221" s="411"/>
      <c r="E1221" s="411"/>
    </row>
    <row r="1222" spans="1:5" ht="13.5" customHeight="1" x14ac:dyDescent="0.2">
      <c r="C1222" s="301" t="str">
        <f>$C$7</f>
        <v>Năm 2015</v>
      </c>
      <c r="D1222" s="134"/>
      <c r="E1222" s="301" t="str">
        <f>$E$7</f>
        <v>Năm 2014</v>
      </c>
    </row>
    <row r="1223" spans="1:5" ht="13.5" customHeight="1" x14ac:dyDescent="0.2">
      <c r="A1223" s="138"/>
      <c r="B1223" s="138"/>
      <c r="C1223" s="143" t="str">
        <f>$C$8</f>
        <v>VND</v>
      </c>
      <c r="D1223" s="160"/>
      <c r="E1223" s="143" t="str">
        <f>$E$8</f>
        <v>VND</v>
      </c>
    </row>
    <row r="1224" spans="1:5" ht="13.5" customHeight="1" x14ac:dyDescent="0.2">
      <c r="A1224" s="419"/>
      <c r="C1224" s="420"/>
      <c r="D1224" s="413"/>
      <c r="E1224" s="420"/>
    </row>
    <row r="1225" spans="1:5" ht="13.5" customHeight="1" x14ac:dyDescent="0.2">
      <c r="A1225" s="421" t="s">
        <v>890</v>
      </c>
      <c r="C1225" s="414">
        <f>KQKD!H32</f>
        <v>674271482</v>
      </c>
      <c r="D1225" s="413"/>
      <c r="E1225" s="414">
        <f>KQKD!J32</f>
        <v>966218766</v>
      </c>
    </row>
    <row r="1226" spans="1:5" ht="13.5" customHeight="1" x14ac:dyDescent="0.2">
      <c r="A1226" s="421" t="s">
        <v>891</v>
      </c>
      <c r="C1226" s="414">
        <v>0</v>
      </c>
      <c r="D1226" s="413"/>
      <c r="E1226" s="414">
        <v>0</v>
      </c>
    </row>
    <row r="1227" spans="1:5" ht="13.5" hidden="1" customHeight="1" x14ac:dyDescent="0.2">
      <c r="A1227" s="422" t="s">
        <v>892</v>
      </c>
      <c r="C1227" s="416">
        <v>0</v>
      </c>
      <c r="D1227" s="413"/>
      <c r="E1227" s="416">
        <v>0</v>
      </c>
    </row>
    <row r="1228" spans="1:5" ht="13.5" hidden="1" customHeight="1" x14ac:dyDescent="0.2">
      <c r="A1228" s="422" t="s">
        <v>893</v>
      </c>
      <c r="C1228" s="416">
        <v>0</v>
      </c>
      <c r="D1228" s="413"/>
      <c r="E1228" s="416">
        <v>0</v>
      </c>
    </row>
    <row r="1229" spans="1:5" ht="13.5" customHeight="1" x14ac:dyDescent="0.2">
      <c r="A1229" s="421" t="s">
        <v>896</v>
      </c>
      <c r="C1229" s="414">
        <f>C1225</f>
        <v>674271482</v>
      </c>
      <c r="D1229" s="413"/>
      <c r="E1229" s="414">
        <f>E1225</f>
        <v>966218766</v>
      </c>
    </row>
    <row r="1230" spans="1:5" ht="13.5" customHeight="1" x14ac:dyDescent="0.2">
      <c r="A1230" s="421" t="s">
        <v>894</v>
      </c>
      <c r="C1230" s="414">
        <f>'TM 2 cot SL'!C779</f>
        <v>0</v>
      </c>
      <c r="D1230" s="413"/>
      <c r="E1230" s="414">
        <f>'TM 2 cot SL'!E779</f>
        <v>0</v>
      </c>
    </row>
    <row r="1231" spans="1:5" ht="13.5" customHeight="1" x14ac:dyDescent="0.2">
      <c r="A1231" s="421"/>
      <c r="C1231" s="423"/>
      <c r="D1231" s="413"/>
      <c r="E1231" s="423"/>
    </row>
    <row r="1232" spans="1:5" ht="13.5" customHeight="1" thickBot="1" x14ac:dyDescent="0.25">
      <c r="A1232" s="419" t="s">
        <v>895</v>
      </c>
      <c r="C1232" s="424" t="e">
        <f>C1225/C1230</f>
        <v>#DIV/0!</v>
      </c>
      <c r="D1232" s="413"/>
      <c r="E1232" s="424" t="e">
        <f>E1225/E1230</f>
        <v>#DIV/0!</v>
      </c>
    </row>
    <row r="1233" spans="1:4" ht="13.5" customHeight="1" thickTop="1" x14ac:dyDescent="0.2">
      <c r="A1233" s="415"/>
      <c r="B1233" s="425"/>
      <c r="C1233" s="413"/>
      <c r="D1233" s="425"/>
    </row>
  </sheetData>
  <sheetProtection formatCells="0" formatRows="0" insertRows="0"/>
  <protectedRanges>
    <protectedRange sqref="A11:I39 B10:I10 A41:I89 B40:I40 A91:I139 B90:I90 A141:I189 B140:I140 A191:I219 B190:I190 A221:I269 B220:I220 B270:E270 A271:E303 F270:I303 B360:I360 A311:I359 B310:I310 A361:I409 A304:I309 A432:I449 B410:E410 F410:I431 A411:E431 B450:I450 A451:I499 A538:I549 F500:I537 B500:E500 A501:E537 A573:I579 F550:I572 B550:E550 A551:E572 A618:I629 F580:I617 B580:E580 A581:E617 A728:I739 F690:I727 B690:E690 A691:E727 A762:I769 B740:E740 F740:I761 A741:E761 B770:E770 F770:I890 A771:E799 B800:E800 A801:E839 B840:E840 B630:E630 A670:I689 B890:E890 A891:I939 B940:I941 A942:I979 A981:I1019 B980:I980 A1021:I1049 B1020:I1020 A1051:I1079 B1050:I1050 A1081:I1129 B1080:I1080 B1130:I1130 A1131:I1169 B1170:I1170 B1220:E1220 F1171:I2068 A1221:E2066 A1171:E1219 A841:E889 A631:E669 F630:F669 G630:I650 G656:I669 G652:G655 H651:I655" name="Range1" securityDescriptor="O:WDG:WDD:(A;;CC;;;WD)"/>
  </protectedRanges>
  <conditionalFormatting sqref="C28:E28">
    <cfRule type="cellIs" dxfId="0" priority="2" stopIfTrue="1" operator="notEqual">
      <formula>0</formula>
    </cfRule>
  </conditionalFormatting>
  <hyperlinks>
    <hyperlink ref="E10" location="TM!A1" display="Back to top"/>
    <hyperlink ref="E40" location="'TM 2 cot SL'!A1" display="Back to top"/>
    <hyperlink ref="E90" location="'TM 2 cot SL'!A1" display="Back to top"/>
    <hyperlink ref="E140" location="'TM 2 cot SL'!A1" display="Back to top"/>
    <hyperlink ref="E190" location="'TM 2 cot SL'!A1" display="Back to top"/>
    <hyperlink ref="E310" location="'TM 2 cot SL'!A1" display="Back to top"/>
    <hyperlink ref="E360" location="'TM 2 cot SL'!A1" display="Back to top"/>
    <hyperlink ref="E450" location="'TM 2 cot SL'!A1" display="Back to top"/>
    <hyperlink ref="E220" location="'TM 2 cot SL'!A1" display="Back to top"/>
    <hyperlink ref="E270" location="'TM 2 cot SL'!A1" display="Back to top"/>
    <hyperlink ref="E410" location="'TM 2 cot SL'!A1" display="Back to top"/>
    <hyperlink ref="E500" location="'TM 2 cot SL'!A1" display="Back to top"/>
    <hyperlink ref="E550" location="'TM 2 cot SL'!A1" display="Back to top"/>
    <hyperlink ref="E580" location="'TM 2 cot SL'!A1" display="Back to top"/>
    <hyperlink ref="E690" location="'TM 2 cot SL'!A1" display="Back to top"/>
    <hyperlink ref="E740" location="'TM 2 cot SL'!A1" display="Back to top"/>
    <hyperlink ref="E770" location="'TM 2 cot SL'!A1" display="Back to top"/>
    <hyperlink ref="E800" location="'TM 2 cot SL'!A1" display="Back to top"/>
    <hyperlink ref="E840" location="'TM 2 cot SL'!A1" display="Back to top"/>
    <hyperlink ref="E630" location="'TM 2 cot SL'!A1" display="Back to top"/>
    <hyperlink ref="E890" location="'TM 2 cot SL'!A1" display="Back to top"/>
    <hyperlink ref="E940" location="'TM 2 cot SL'!A1" display="Back to top"/>
    <hyperlink ref="E980" location="'TM 2 cot SL'!A1" display="Back to top"/>
    <hyperlink ref="E1020" location="'TM 2 cot SL'!A1" display="Back to top"/>
    <hyperlink ref="E1050" location="'TM 2 cot SL'!A1" display="Back to top"/>
    <hyperlink ref="E1080" location="'TM 2 cot SL'!A1" display="Back to top"/>
    <hyperlink ref="E1130" location="'TM 2 cot SL'!A1" display="Back to top"/>
    <hyperlink ref="E1170" location="'TM 2 cot SL'!A1" display="Back to top"/>
    <hyperlink ref="E1220" location="'TM 2 cot SL'!A1" display="Back to top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2060"/>
  </sheetPr>
  <dimension ref="A1:O498"/>
  <sheetViews>
    <sheetView showGridLines="0" topLeftCell="A389" zoomScaleNormal="100" workbookViewId="0">
      <selection activeCell="K420" sqref="K420"/>
    </sheetView>
  </sheetViews>
  <sheetFormatPr defaultRowHeight="13.5" x14ac:dyDescent="0.2"/>
  <cols>
    <col min="1" max="1" width="25" style="136" customWidth="1"/>
    <col min="2" max="2" width="1.42578125" style="136" customWidth="1"/>
    <col min="3" max="3" width="15.85546875" style="167" bestFit="1" customWidth="1"/>
    <col min="4" max="4" width="0.85546875" style="167" customWidth="1"/>
    <col min="5" max="5" width="16.140625" style="136" bestFit="1" customWidth="1"/>
    <col min="6" max="6" width="0.85546875" style="136" customWidth="1"/>
    <col min="7" max="7" width="15" style="136" customWidth="1"/>
    <col min="8" max="8" width="0.85546875" style="136" customWidth="1"/>
    <col min="9" max="9" width="16.140625" style="136" bestFit="1" customWidth="1"/>
    <col min="10" max="10" width="0.28515625" style="136" customWidth="1"/>
    <col min="11" max="11" width="14" style="136" customWidth="1"/>
    <col min="12" max="12" width="1.7109375" style="136" customWidth="1"/>
    <col min="13" max="13" width="14" style="136" customWidth="1"/>
    <col min="14" max="15" width="13" style="136" customWidth="1"/>
    <col min="16" max="16384" width="9.140625" style="136"/>
  </cols>
  <sheetData>
    <row r="1" spans="1:11" x14ac:dyDescent="0.2">
      <c r="A1" s="139" t="s">
        <v>850</v>
      </c>
      <c r="C1" s="136"/>
      <c r="D1" s="135"/>
      <c r="G1" s="194"/>
      <c r="H1" s="194"/>
      <c r="I1" s="194"/>
      <c r="J1" s="194"/>
      <c r="K1" s="194"/>
    </row>
    <row r="2" spans="1:11" x14ac:dyDescent="0.2">
      <c r="C2" s="161"/>
      <c r="D2" s="388"/>
      <c r="E2" s="161"/>
      <c r="G2" s="194"/>
      <c r="H2" s="194"/>
      <c r="I2" s="194"/>
      <c r="J2" s="194"/>
      <c r="K2" s="194"/>
    </row>
    <row r="3" spans="1:11" x14ac:dyDescent="0.2">
      <c r="A3" s="136" t="s">
        <v>645</v>
      </c>
      <c r="C3" s="566" t="s">
        <v>815</v>
      </c>
      <c r="D3" s="388"/>
      <c r="E3" s="566" t="s">
        <v>1136</v>
      </c>
      <c r="G3" s="194"/>
      <c r="H3" s="194"/>
      <c r="I3" s="194"/>
      <c r="J3" s="194"/>
      <c r="K3" s="194"/>
    </row>
    <row r="4" spans="1:11" x14ac:dyDescent="0.2">
      <c r="A4" s="136" t="s">
        <v>415</v>
      </c>
      <c r="C4" s="161" t="s">
        <v>827</v>
      </c>
      <c r="D4" s="388"/>
      <c r="E4" s="161" t="s">
        <v>828</v>
      </c>
      <c r="G4" s="194"/>
      <c r="H4" s="194"/>
      <c r="I4" s="194"/>
      <c r="J4" s="194"/>
      <c r="K4" s="194"/>
    </row>
    <row r="5" spans="1:11" x14ac:dyDescent="0.2">
      <c r="A5" s="136" t="s">
        <v>851</v>
      </c>
      <c r="C5" s="161" t="s">
        <v>450</v>
      </c>
      <c r="D5" s="388"/>
      <c r="E5" s="161" t="s">
        <v>450</v>
      </c>
      <c r="G5" s="194"/>
      <c r="H5" s="194"/>
      <c r="I5" s="194"/>
      <c r="J5" s="194"/>
      <c r="K5" s="194"/>
    </row>
    <row r="6" spans="1:11" x14ac:dyDescent="0.2">
      <c r="C6" s="136"/>
      <c r="D6" s="135"/>
      <c r="G6" s="194"/>
      <c r="H6" s="194"/>
      <c r="I6" s="194"/>
      <c r="J6" s="194"/>
      <c r="K6" s="194"/>
    </row>
    <row r="10" spans="1:11" s="158" customFormat="1" ht="15" x14ac:dyDescent="0.25">
      <c r="A10" s="409" t="str">
        <f>TM!$A$4&amp;". "&amp;TM!$B$4</f>
        <v>2. Chứng khoán kinh doanh</v>
      </c>
      <c r="B10" s="447"/>
      <c r="C10" s="474"/>
      <c r="D10" s="474"/>
      <c r="E10" s="447"/>
      <c r="F10" s="447"/>
      <c r="G10" s="447"/>
      <c r="H10" s="447"/>
      <c r="I10" s="482" t="s">
        <v>859</v>
      </c>
      <c r="J10" s="136"/>
      <c r="K10" s="136"/>
    </row>
    <row r="11" spans="1:11" s="158" customFormat="1" x14ac:dyDescent="0.2">
      <c r="A11" s="136"/>
      <c r="B11" s="136"/>
      <c r="C11" s="167"/>
      <c r="D11" s="167"/>
      <c r="E11" s="136"/>
      <c r="F11" s="136"/>
      <c r="G11" s="136"/>
      <c r="H11" s="136"/>
      <c r="I11" s="136"/>
      <c r="J11" s="136"/>
      <c r="K11" s="136"/>
    </row>
    <row r="12" spans="1:11" x14ac:dyDescent="0.2">
      <c r="A12" s="435"/>
      <c r="B12" s="435"/>
      <c r="C12" s="557" t="str">
        <f>$C$3</f>
        <v>31/12/2015</v>
      </c>
      <c r="D12" s="557"/>
      <c r="E12" s="557"/>
      <c r="F12" s="301"/>
      <c r="G12" s="557" t="str">
        <f>$E$3</f>
        <v>31/12/2014</v>
      </c>
      <c r="H12" s="557"/>
      <c r="I12" s="557"/>
      <c r="J12" s="301"/>
      <c r="K12" s="435"/>
    </row>
    <row r="13" spans="1:11" x14ac:dyDescent="0.2">
      <c r="A13" s="213"/>
      <c r="B13" s="213"/>
      <c r="C13" s="302" t="s">
        <v>794</v>
      </c>
      <c r="D13" s="302"/>
      <c r="E13" s="160" t="s">
        <v>796</v>
      </c>
      <c r="F13" s="160"/>
      <c r="G13" s="302" t="s">
        <v>794</v>
      </c>
      <c r="H13" s="302"/>
      <c r="I13" s="160" t="s">
        <v>796</v>
      </c>
      <c r="J13" s="160"/>
      <c r="K13" s="435"/>
    </row>
    <row r="14" spans="1:11" x14ac:dyDescent="0.2">
      <c r="A14" s="438"/>
      <c r="B14" s="438"/>
      <c r="C14" s="143" t="s">
        <v>450</v>
      </c>
      <c r="D14" s="340"/>
      <c r="E14" s="143" t="s">
        <v>450</v>
      </c>
      <c r="F14" s="143"/>
      <c r="G14" s="143" t="s">
        <v>450</v>
      </c>
      <c r="H14" s="340"/>
      <c r="I14" s="143" t="s">
        <v>450</v>
      </c>
      <c r="J14" s="160"/>
      <c r="K14" s="435"/>
    </row>
    <row r="15" spans="1:11" x14ac:dyDescent="0.2">
      <c r="A15" s="213"/>
      <c r="B15" s="213"/>
      <c r="C15" s="436"/>
      <c r="D15" s="436"/>
      <c r="E15" s="213"/>
      <c r="F15" s="213"/>
      <c r="G15" s="436"/>
      <c r="H15" s="436"/>
      <c r="I15" s="213"/>
      <c r="J15" s="160"/>
      <c r="K15" s="435"/>
    </row>
    <row r="16" spans="1:11" x14ac:dyDescent="0.2">
      <c r="A16" s="472" t="s">
        <v>923</v>
      </c>
      <c r="B16" s="213"/>
      <c r="C16" s="479">
        <f>SUM(C17:C26)</f>
        <v>0</v>
      </c>
      <c r="D16" s="306"/>
      <c r="E16" s="479">
        <f>SUM(E17:E26)</f>
        <v>0</v>
      </c>
      <c r="F16" s="306"/>
      <c r="G16" s="479">
        <f>SUM(G17:G26)</f>
        <v>0</v>
      </c>
      <c r="H16" s="306"/>
      <c r="I16" s="479">
        <f>SUM(I17:I26)</f>
        <v>0</v>
      </c>
      <c r="J16" s="160"/>
      <c r="K16" s="435"/>
    </row>
    <row r="17" spans="1:11" x14ac:dyDescent="0.2">
      <c r="A17" s="392"/>
      <c r="B17" s="392"/>
      <c r="C17" s="306"/>
      <c r="D17" s="306"/>
      <c r="E17" s="306"/>
      <c r="F17" s="306"/>
      <c r="G17" s="306"/>
      <c r="H17" s="306"/>
      <c r="I17" s="306"/>
      <c r="J17" s="388"/>
      <c r="K17" s="146"/>
    </row>
    <row r="18" spans="1:11" hidden="1" x14ac:dyDescent="0.2">
      <c r="A18" s="392"/>
      <c r="B18" s="392"/>
      <c r="C18" s="306"/>
      <c r="D18" s="306"/>
      <c r="E18" s="306"/>
      <c r="F18" s="306"/>
      <c r="G18" s="306"/>
      <c r="H18" s="306"/>
      <c r="I18" s="306"/>
      <c r="J18" s="388"/>
      <c r="K18" s="146"/>
    </row>
    <row r="19" spans="1:11" hidden="1" x14ac:dyDescent="0.2">
      <c r="A19" s="392"/>
      <c r="B19" s="392"/>
      <c r="C19" s="306"/>
      <c r="D19" s="306"/>
      <c r="E19" s="306"/>
      <c r="F19" s="306"/>
      <c r="G19" s="306"/>
      <c r="H19" s="306"/>
      <c r="I19" s="306"/>
      <c r="J19" s="388"/>
      <c r="K19" s="146"/>
    </row>
    <row r="20" spans="1:11" hidden="1" x14ac:dyDescent="0.2">
      <c r="A20" s="392"/>
      <c r="B20" s="392"/>
      <c r="C20" s="306"/>
      <c r="D20" s="306"/>
      <c r="E20" s="306"/>
      <c r="F20" s="306"/>
      <c r="G20" s="306"/>
      <c r="H20" s="306"/>
      <c r="I20" s="306"/>
      <c r="J20" s="388"/>
      <c r="K20" s="146"/>
    </row>
    <row r="21" spans="1:11" hidden="1" x14ac:dyDescent="0.2">
      <c r="A21" s="392"/>
      <c r="B21" s="392"/>
      <c r="C21" s="306"/>
      <c r="D21" s="306"/>
      <c r="E21" s="306"/>
      <c r="F21" s="306"/>
      <c r="G21" s="306"/>
      <c r="H21" s="306"/>
      <c r="I21" s="306"/>
      <c r="J21" s="388"/>
      <c r="K21" s="146"/>
    </row>
    <row r="22" spans="1:11" hidden="1" x14ac:dyDescent="0.2">
      <c r="A22" s="392"/>
      <c r="B22" s="392"/>
      <c r="C22" s="306"/>
      <c r="D22" s="306"/>
      <c r="E22" s="306"/>
      <c r="F22" s="306"/>
      <c r="G22" s="306"/>
      <c r="H22" s="306"/>
      <c r="I22" s="306"/>
      <c r="J22" s="388"/>
      <c r="K22" s="146"/>
    </row>
    <row r="23" spans="1:11" hidden="1" x14ac:dyDescent="0.2">
      <c r="A23" s="392"/>
      <c r="B23" s="392"/>
      <c r="C23" s="306"/>
      <c r="D23" s="306"/>
      <c r="E23" s="306"/>
      <c r="F23" s="306"/>
      <c r="G23" s="306"/>
      <c r="H23" s="306"/>
      <c r="I23" s="306"/>
      <c r="J23" s="388"/>
      <c r="K23" s="146"/>
    </row>
    <row r="24" spans="1:11" hidden="1" x14ac:dyDescent="0.2">
      <c r="A24" s="392"/>
      <c r="B24" s="392"/>
      <c r="C24" s="306"/>
      <c r="D24" s="306"/>
      <c r="E24" s="306"/>
      <c r="F24" s="306"/>
      <c r="G24" s="306"/>
      <c r="H24" s="306"/>
      <c r="I24" s="306"/>
      <c r="J24" s="388"/>
      <c r="K24" s="146"/>
    </row>
    <row r="25" spans="1:11" hidden="1" x14ac:dyDescent="0.2">
      <c r="A25" s="392"/>
      <c r="B25" s="392"/>
      <c r="C25" s="306"/>
      <c r="D25" s="306"/>
      <c r="E25" s="306"/>
      <c r="F25" s="306"/>
      <c r="G25" s="306"/>
      <c r="H25" s="306"/>
      <c r="I25" s="306"/>
      <c r="J25" s="388"/>
      <c r="K25" s="146"/>
    </row>
    <row r="26" spans="1:11" hidden="1" x14ac:dyDescent="0.2">
      <c r="A26" s="392"/>
      <c r="B26" s="392"/>
      <c r="C26" s="306"/>
      <c r="D26" s="306"/>
      <c r="E26" s="306"/>
      <c r="F26" s="306"/>
      <c r="G26" s="306"/>
      <c r="H26" s="306"/>
      <c r="I26" s="306"/>
      <c r="J26" s="388"/>
      <c r="K26" s="146"/>
    </row>
    <row r="27" spans="1:11" hidden="1" x14ac:dyDescent="0.2">
      <c r="A27" s="392"/>
      <c r="B27" s="392"/>
      <c r="C27" s="306"/>
      <c r="D27" s="306"/>
      <c r="E27" s="306"/>
      <c r="F27" s="306"/>
      <c r="G27" s="306"/>
      <c r="H27" s="306"/>
      <c r="I27" s="306"/>
      <c r="J27" s="388"/>
      <c r="K27" s="146"/>
    </row>
    <row r="28" spans="1:11" x14ac:dyDescent="0.2">
      <c r="A28" s="472" t="s">
        <v>924</v>
      </c>
      <c r="B28" s="392"/>
      <c r="C28" s="479">
        <f>SUM(C29:C38)</f>
        <v>0</v>
      </c>
      <c r="D28" s="306"/>
      <c r="E28" s="479">
        <f>SUM(E29:E38)</f>
        <v>0</v>
      </c>
      <c r="F28" s="306"/>
      <c r="G28" s="479">
        <f>SUM(G29:G38)</f>
        <v>0</v>
      </c>
      <c r="H28" s="306"/>
      <c r="I28" s="479">
        <f>SUM(I29:I38)</f>
        <v>0</v>
      </c>
      <c r="J28" s="388"/>
      <c r="K28" s="146"/>
    </row>
    <row r="29" spans="1:11" x14ac:dyDescent="0.2">
      <c r="A29" s="392"/>
      <c r="B29" s="392"/>
      <c r="C29" s="306"/>
      <c r="D29" s="306"/>
      <c r="E29" s="306"/>
      <c r="F29" s="306"/>
      <c r="G29" s="306"/>
      <c r="H29" s="306"/>
      <c r="I29" s="306"/>
      <c r="J29" s="388"/>
      <c r="K29" s="146"/>
    </row>
    <row r="30" spans="1:11" hidden="1" x14ac:dyDescent="0.2">
      <c r="A30" s="392"/>
      <c r="B30" s="392"/>
      <c r="C30" s="306"/>
      <c r="D30" s="306"/>
      <c r="E30" s="306"/>
      <c r="F30" s="306"/>
      <c r="G30" s="306"/>
      <c r="H30" s="306"/>
      <c r="I30" s="306"/>
      <c r="J30" s="388"/>
      <c r="K30" s="146"/>
    </row>
    <row r="31" spans="1:11" hidden="1" x14ac:dyDescent="0.2">
      <c r="A31" s="392"/>
      <c r="B31" s="392"/>
      <c r="C31" s="306"/>
      <c r="D31" s="306"/>
      <c r="E31" s="306"/>
      <c r="F31" s="306"/>
      <c r="G31" s="306"/>
      <c r="H31" s="306"/>
      <c r="I31" s="306"/>
      <c r="J31" s="388"/>
      <c r="K31" s="146"/>
    </row>
    <row r="32" spans="1:11" hidden="1" x14ac:dyDescent="0.2">
      <c r="A32" s="392"/>
      <c r="B32" s="392"/>
      <c r="C32" s="306"/>
      <c r="D32" s="306"/>
      <c r="E32" s="306"/>
      <c r="F32" s="306"/>
      <c r="G32" s="306"/>
      <c r="H32" s="306"/>
      <c r="I32" s="306"/>
      <c r="J32" s="388"/>
      <c r="K32" s="146"/>
    </row>
    <row r="33" spans="1:11" hidden="1" x14ac:dyDescent="0.2">
      <c r="A33" s="392"/>
      <c r="B33" s="392"/>
      <c r="C33" s="306"/>
      <c r="D33" s="306"/>
      <c r="E33" s="306"/>
      <c r="F33" s="306"/>
      <c r="G33" s="306"/>
      <c r="H33" s="306"/>
      <c r="I33" s="306"/>
      <c r="J33" s="388"/>
      <c r="K33" s="146"/>
    </row>
    <row r="34" spans="1:11" hidden="1" x14ac:dyDescent="0.2">
      <c r="A34" s="392"/>
      <c r="B34" s="392"/>
      <c r="C34" s="306"/>
      <c r="D34" s="306"/>
      <c r="E34" s="306"/>
      <c r="F34" s="306"/>
      <c r="G34" s="306"/>
      <c r="H34" s="306"/>
      <c r="I34" s="306"/>
      <c r="J34" s="388"/>
      <c r="K34" s="146"/>
    </row>
    <row r="35" spans="1:11" hidden="1" x14ac:dyDescent="0.2">
      <c r="A35" s="392"/>
      <c r="B35" s="392"/>
      <c r="C35" s="306"/>
      <c r="D35" s="306"/>
      <c r="E35" s="306"/>
      <c r="F35" s="306"/>
      <c r="G35" s="306"/>
      <c r="H35" s="306"/>
      <c r="I35" s="306"/>
      <c r="J35" s="388"/>
      <c r="K35" s="146"/>
    </row>
    <row r="36" spans="1:11" hidden="1" x14ac:dyDescent="0.2">
      <c r="A36" s="392"/>
      <c r="B36" s="392"/>
      <c r="C36" s="306"/>
      <c r="D36" s="306"/>
      <c r="E36" s="306"/>
      <c r="F36" s="306"/>
      <c r="G36" s="306"/>
      <c r="H36" s="306"/>
      <c r="I36" s="306"/>
      <c r="J36" s="388"/>
      <c r="K36" s="146"/>
    </row>
    <row r="37" spans="1:11" hidden="1" x14ac:dyDescent="0.2">
      <c r="A37" s="392"/>
      <c r="B37" s="392"/>
      <c r="C37" s="306"/>
      <c r="D37" s="306"/>
      <c r="E37" s="306"/>
      <c r="F37" s="306"/>
      <c r="G37" s="306"/>
      <c r="H37" s="306"/>
      <c r="I37" s="306"/>
      <c r="J37" s="388"/>
      <c r="K37" s="146"/>
    </row>
    <row r="38" spans="1:11" hidden="1" x14ac:dyDescent="0.2">
      <c r="A38" s="392"/>
      <c r="B38" s="392"/>
      <c r="C38" s="306"/>
      <c r="D38" s="306"/>
      <c r="E38" s="306"/>
      <c r="F38" s="306"/>
      <c r="G38" s="306"/>
      <c r="H38" s="306"/>
      <c r="I38" s="306"/>
      <c r="J38" s="388"/>
      <c r="K38" s="146"/>
    </row>
    <row r="39" spans="1:11" hidden="1" x14ac:dyDescent="0.2">
      <c r="A39" s="392"/>
      <c r="B39" s="392"/>
      <c r="C39" s="306"/>
      <c r="D39" s="306"/>
      <c r="E39" s="306"/>
      <c r="F39" s="306"/>
      <c r="G39" s="306"/>
      <c r="H39" s="306"/>
      <c r="I39" s="306"/>
      <c r="J39" s="388"/>
      <c r="K39" s="146"/>
    </row>
    <row r="40" spans="1:11" x14ac:dyDescent="0.2">
      <c r="A40" s="472" t="s">
        <v>925</v>
      </c>
      <c r="B40" s="392"/>
      <c r="C40" s="479">
        <f>SUM(C41:C50)</f>
        <v>0</v>
      </c>
      <c r="D40" s="479"/>
      <c r="E40" s="479">
        <f>SUM(E41:E50)</f>
        <v>0</v>
      </c>
      <c r="F40" s="479"/>
      <c r="G40" s="479">
        <f>SUM(G41:G50)</f>
        <v>0</v>
      </c>
      <c r="H40" s="479"/>
      <c r="I40" s="479">
        <f>SUM(I41:I50)</f>
        <v>0</v>
      </c>
      <c r="J40" s="388"/>
      <c r="K40" s="146"/>
    </row>
    <row r="41" spans="1:11" x14ac:dyDescent="0.2">
      <c r="A41" s="392"/>
      <c r="B41" s="392"/>
      <c r="C41" s="306"/>
      <c r="D41" s="306"/>
      <c r="E41" s="306"/>
      <c r="F41" s="306"/>
      <c r="G41" s="306"/>
      <c r="H41" s="306"/>
      <c r="I41" s="306"/>
      <c r="J41" s="388"/>
      <c r="K41" s="146"/>
    </row>
    <row r="42" spans="1:11" hidden="1" x14ac:dyDescent="0.2">
      <c r="A42" s="392"/>
      <c r="B42" s="392"/>
      <c r="C42" s="306"/>
      <c r="D42" s="306"/>
      <c r="E42" s="306"/>
      <c r="F42" s="306"/>
      <c r="G42" s="306"/>
      <c r="H42" s="306"/>
      <c r="I42" s="306"/>
      <c r="J42" s="388"/>
      <c r="K42" s="146"/>
    </row>
    <row r="43" spans="1:11" hidden="1" x14ac:dyDescent="0.2">
      <c r="A43" s="392"/>
      <c r="B43" s="392"/>
      <c r="C43" s="306"/>
      <c r="D43" s="306"/>
      <c r="E43" s="306"/>
      <c r="F43" s="306"/>
      <c r="G43" s="306"/>
      <c r="H43" s="306"/>
      <c r="I43" s="306"/>
      <c r="J43" s="388"/>
      <c r="K43" s="146"/>
    </row>
    <row r="44" spans="1:11" hidden="1" x14ac:dyDescent="0.2">
      <c r="A44" s="392"/>
      <c r="B44" s="392"/>
      <c r="C44" s="306"/>
      <c r="D44" s="306"/>
      <c r="E44" s="306"/>
      <c r="F44" s="306"/>
      <c r="G44" s="306"/>
      <c r="H44" s="306"/>
      <c r="I44" s="306"/>
      <c r="J44" s="388"/>
      <c r="K44" s="146"/>
    </row>
    <row r="45" spans="1:11" hidden="1" x14ac:dyDescent="0.2">
      <c r="A45" s="392"/>
      <c r="B45" s="392"/>
      <c r="C45" s="306"/>
      <c r="D45" s="306"/>
      <c r="E45" s="306"/>
      <c r="F45" s="306"/>
      <c r="G45" s="306"/>
      <c r="H45" s="306"/>
      <c r="I45" s="306"/>
      <c r="J45" s="388"/>
      <c r="K45" s="146"/>
    </row>
    <row r="46" spans="1:11" hidden="1" x14ac:dyDescent="0.2">
      <c r="A46" s="392"/>
      <c r="B46" s="392"/>
      <c r="C46" s="306"/>
      <c r="D46" s="306"/>
      <c r="E46" s="306"/>
      <c r="F46" s="306"/>
      <c r="G46" s="306"/>
      <c r="H46" s="306"/>
      <c r="I46" s="306"/>
      <c r="J46" s="388"/>
      <c r="K46" s="146"/>
    </row>
    <row r="47" spans="1:11" hidden="1" x14ac:dyDescent="0.2">
      <c r="A47" s="392"/>
      <c r="B47" s="392"/>
      <c r="C47" s="306"/>
      <c r="D47" s="306"/>
      <c r="E47" s="306"/>
      <c r="F47" s="306"/>
      <c r="G47" s="306"/>
      <c r="H47" s="306"/>
      <c r="I47" s="306"/>
      <c r="J47" s="388"/>
      <c r="K47" s="146"/>
    </row>
    <row r="48" spans="1:11" hidden="1" x14ac:dyDescent="0.2">
      <c r="A48" s="392"/>
      <c r="B48" s="392"/>
      <c r="C48" s="306"/>
      <c r="D48" s="306"/>
      <c r="E48" s="306"/>
      <c r="F48" s="306"/>
      <c r="G48" s="306"/>
      <c r="H48" s="306"/>
      <c r="I48" s="306"/>
      <c r="J48" s="388"/>
      <c r="K48" s="146"/>
    </row>
    <row r="49" spans="1:11" hidden="1" x14ac:dyDescent="0.2">
      <c r="A49" s="392"/>
      <c r="B49" s="392"/>
      <c r="C49" s="306"/>
      <c r="D49" s="306"/>
      <c r="E49" s="306"/>
      <c r="F49" s="306"/>
      <c r="G49" s="306"/>
      <c r="H49" s="306"/>
      <c r="I49" s="306"/>
      <c r="J49" s="388"/>
      <c r="K49" s="146"/>
    </row>
    <row r="50" spans="1:11" hidden="1" x14ac:dyDescent="0.2">
      <c r="A50" s="392"/>
      <c r="B50" s="392"/>
      <c r="C50" s="306"/>
      <c r="D50" s="306"/>
      <c r="E50" s="306"/>
      <c r="F50" s="306"/>
      <c r="G50" s="306"/>
      <c r="H50" s="306"/>
      <c r="I50" s="306"/>
      <c r="J50" s="388"/>
      <c r="K50" s="146"/>
    </row>
    <row r="51" spans="1:11" x14ac:dyDescent="0.2">
      <c r="A51" s="392"/>
      <c r="B51" s="392"/>
      <c r="C51" s="306"/>
      <c r="D51" s="306"/>
      <c r="E51" s="306"/>
      <c r="F51" s="306"/>
      <c r="G51" s="306"/>
      <c r="H51" s="306"/>
      <c r="I51" s="306"/>
      <c r="J51" s="388"/>
      <c r="K51" s="146"/>
    </row>
    <row r="52" spans="1:11" ht="14.25" thickBot="1" x14ac:dyDescent="0.25">
      <c r="A52" s="472" t="s">
        <v>678</v>
      </c>
      <c r="B52" s="392"/>
      <c r="C52" s="305">
        <f>C40+C28+C16</f>
        <v>0</v>
      </c>
      <c r="D52" s="306"/>
      <c r="E52" s="305">
        <f>E40+E28+E16</f>
        <v>0</v>
      </c>
      <c r="F52" s="307"/>
      <c r="G52" s="305">
        <f>G40+G28+G16</f>
        <v>0</v>
      </c>
      <c r="H52" s="308"/>
      <c r="I52" s="305">
        <f>I40+I28+I16</f>
        <v>0</v>
      </c>
      <c r="J52" s="388"/>
      <c r="K52" s="146"/>
    </row>
    <row r="53" spans="1:11" ht="14.25" thickTop="1" x14ac:dyDescent="0.2">
      <c r="A53" s="392"/>
      <c r="B53" s="392"/>
      <c r="C53" s="473"/>
      <c r="D53" s="473"/>
      <c r="E53" s="392"/>
      <c r="F53" s="392"/>
      <c r="G53" s="473"/>
      <c r="H53" s="473"/>
      <c r="I53" s="392"/>
      <c r="J53" s="388"/>
      <c r="K53" s="146"/>
    </row>
    <row r="54" spans="1:11" x14ac:dyDescent="0.2">
      <c r="A54" s="392"/>
      <c r="B54" s="392"/>
      <c r="C54" s="473"/>
      <c r="D54" s="473"/>
      <c r="E54" s="392"/>
      <c r="F54" s="392"/>
      <c r="G54" s="473"/>
      <c r="H54" s="473"/>
      <c r="I54" s="392"/>
      <c r="J54" s="388"/>
      <c r="K54" s="146"/>
    </row>
    <row r="55" spans="1:11" x14ac:dyDescent="0.2">
      <c r="A55" s="477" t="s">
        <v>974</v>
      </c>
      <c r="B55" s="392"/>
      <c r="C55" s="475">
        <f>BCDKT!H17</f>
        <v>0</v>
      </c>
      <c r="D55" s="475"/>
      <c r="E55" s="476">
        <f>BCDKT!H18</f>
        <v>0</v>
      </c>
      <c r="F55" s="476"/>
      <c r="G55" s="475">
        <f>BCDKT!J17</f>
        <v>0</v>
      </c>
      <c r="H55" s="475"/>
      <c r="I55" s="476">
        <f>BCDKT!J18</f>
        <v>0</v>
      </c>
      <c r="J55" s="388"/>
      <c r="K55" s="146"/>
    </row>
    <row r="56" spans="1:11" x14ac:dyDescent="0.2">
      <c r="A56" s="477" t="s">
        <v>975</v>
      </c>
      <c r="B56" s="392"/>
      <c r="C56" s="478">
        <f>C55-C52</f>
        <v>0</v>
      </c>
      <c r="D56" s="473"/>
      <c r="E56" s="478">
        <f>E55-E52</f>
        <v>0</v>
      </c>
      <c r="F56" s="392"/>
      <c r="G56" s="478">
        <f>G55-G52</f>
        <v>0</v>
      </c>
      <c r="H56" s="473"/>
      <c r="I56" s="478">
        <f>I55-I52</f>
        <v>0</v>
      </c>
      <c r="J56" s="388"/>
      <c r="K56" s="146"/>
    </row>
    <row r="57" spans="1:11" x14ac:dyDescent="0.2">
      <c r="A57" s="392"/>
      <c r="B57" s="392"/>
      <c r="C57" s="473"/>
      <c r="D57" s="473"/>
      <c r="E57" s="392"/>
      <c r="F57" s="392"/>
      <c r="G57" s="473"/>
      <c r="H57" s="473"/>
      <c r="I57" s="392"/>
      <c r="J57" s="388"/>
      <c r="K57" s="146"/>
    </row>
    <row r="58" spans="1:11" x14ac:dyDescent="0.2">
      <c r="A58" s="392"/>
      <c r="B58" s="392"/>
      <c r="C58" s="473"/>
      <c r="D58" s="473"/>
      <c r="E58" s="392"/>
      <c r="F58" s="392"/>
      <c r="G58" s="473"/>
      <c r="H58" s="473"/>
      <c r="I58" s="392"/>
      <c r="J58" s="388"/>
      <c r="K58" s="146"/>
    </row>
    <row r="59" spans="1:11" x14ac:dyDescent="0.2">
      <c r="A59" s="392"/>
      <c r="B59" s="392"/>
      <c r="C59" s="473"/>
      <c r="D59" s="473"/>
      <c r="E59" s="392"/>
      <c r="F59" s="392"/>
      <c r="G59" s="473"/>
      <c r="H59" s="473"/>
      <c r="I59" s="392"/>
      <c r="J59" s="388"/>
      <c r="K59" s="146"/>
    </row>
    <row r="60" spans="1:11" x14ac:dyDescent="0.2">
      <c r="A60" s="392"/>
      <c r="B60" s="392"/>
      <c r="C60" s="473"/>
      <c r="D60" s="473"/>
      <c r="E60" s="392"/>
      <c r="F60" s="392"/>
      <c r="G60" s="473"/>
      <c r="H60" s="473"/>
      <c r="I60" s="392"/>
      <c r="J60" s="388"/>
      <c r="K60" s="146"/>
    </row>
    <row r="61" spans="1:11" x14ac:dyDescent="0.2">
      <c r="A61" s="392"/>
      <c r="B61" s="392"/>
      <c r="C61" s="473"/>
      <c r="D61" s="473"/>
      <c r="E61" s="392"/>
      <c r="F61" s="392"/>
      <c r="G61" s="473"/>
      <c r="H61" s="473"/>
      <c r="I61" s="392"/>
      <c r="J61" s="388"/>
      <c r="K61" s="146"/>
    </row>
    <row r="62" spans="1:11" x14ac:dyDescent="0.2">
      <c r="A62" s="392"/>
      <c r="B62" s="392"/>
      <c r="C62" s="473"/>
      <c r="D62" s="473"/>
      <c r="E62" s="392"/>
      <c r="F62" s="392"/>
      <c r="G62" s="473"/>
      <c r="H62" s="473"/>
      <c r="I62" s="392"/>
      <c r="J62" s="388"/>
      <c r="K62" s="146"/>
    </row>
    <row r="63" spans="1:11" x14ac:dyDescent="0.2">
      <c r="A63" s="392"/>
      <c r="B63" s="392"/>
      <c r="C63" s="473"/>
      <c r="D63" s="473"/>
      <c r="E63" s="392"/>
      <c r="F63" s="392"/>
      <c r="G63" s="473"/>
      <c r="H63" s="473"/>
      <c r="I63" s="392"/>
      <c r="J63" s="388"/>
      <c r="K63" s="146"/>
    </row>
    <row r="64" spans="1:11" x14ac:dyDescent="0.2">
      <c r="A64" s="392"/>
      <c r="B64" s="392"/>
      <c r="C64" s="473"/>
      <c r="D64" s="473"/>
      <c r="E64" s="392"/>
      <c r="F64" s="392"/>
      <c r="G64" s="473"/>
      <c r="H64" s="473"/>
      <c r="I64" s="392"/>
      <c r="J64" s="388"/>
      <c r="K64" s="146"/>
    </row>
    <row r="65" spans="1:11" x14ac:dyDescent="0.2">
      <c r="A65" s="392"/>
      <c r="B65" s="392"/>
      <c r="C65" s="473"/>
      <c r="D65" s="473"/>
      <c r="E65" s="392"/>
      <c r="F65" s="392"/>
      <c r="G65" s="473"/>
      <c r="H65" s="473"/>
      <c r="I65" s="392"/>
      <c r="J65" s="388"/>
      <c r="K65" s="146"/>
    </row>
    <row r="66" spans="1:11" x14ac:dyDescent="0.2">
      <c r="A66" s="392"/>
      <c r="B66" s="392"/>
      <c r="C66" s="473"/>
      <c r="D66" s="473"/>
      <c r="E66" s="392"/>
      <c r="F66" s="392"/>
      <c r="G66" s="473"/>
      <c r="H66" s="473"/>
      <c r="I66" s="392"/>
      <c r="J66" s="388"/>
      <c r="K66" s="146"/>
    </row>
    <row r="67" spans="1:11" x14ac:dyDescent="0.2">
      <c r="A67" s="392"/>
      <c r="B67" s="392"/>
      <c r="C67" s="473"/>
      <c r="D67" s="473"/>
      <c r="E67" s="392"/>
      <c r="F67" s="392"/>
      <c r="G67" s="473"/>
      <c r="H67" s="473"/>
      <c r="I67" s="392"/>
      <c r="J67" s="388"/>
      <c r="K67" s="146"/>
    </row>
    <row r="68" spans="1:11" x14ac:dyDescent="0.2">
      <c r="A68" s="392"/>
      <c r="B68" s="392"/>
      <c r="C68" s="473"/>
      <c r="D68" s="473"/>
      <c r="E68" s="392"/>
      <c r="F68" s="392"/>
      <c r="G68" s="473"/>
      <c r="H68" s="473"/>
      <c r="I68" s="392"/>
      <c r="J68" s="388"/>
      <c r="K68" s="146"/>
    </row>
    <row r="69" spans="1:11" x14ac:dyDescent="0.2">
      <c r="A69" s="392"/>
      <c r="B69" s="392"/>
      <c r="C69" s="473"/>
      <c r="D69" s="473"/>
      <c r="E69" s="392"/>
      <c r="F69" s="392"/>
      <c r="G69" s="473"/>
      <c r="H69" s="473"/>
      <c r="I69" s="392"/>
      <c r="J69" s="388"/>
      <c r="K69" s="146"/>
    </row>
    <row r="70" spans="1:11" ht="15" x14ac:dyDescent="0.25">
      <c r="A70" s="409" t="str">
        <f>TM!$A$5&amp;". "&amp;TM!$B$5</f>
        <v>3. Đầu tư nắm giữ đến ngày đáo hạn</v>
      </c>
      <c r="B70" s="447"/>
      <c r="C70" s="474"/>
      <c r="D70" s="474"/>
      <c r="E70" s="447"/>
      <c r="F70" s="447"/>
      <c r="G70" s="447"/>
      <c r="H70" s="447"/>
      <c r="I70" s="482" t="s">
        <v>859</v>
      </c>
      <c r="J70" s="160"/>
      <c r="K70" s="435"/>
    </row>
    <row r="71" spans="1:11" x14ac:dyDescent="0.2">
      <c r="J71" s="388"/>
      <c r="K71" s="146"/>
    </row>
    <row r="72" spans="1:11" x14ac:dyDescent="0.2">
      <c r="A72" s="435"/>
      <c r="B72" s="435"/>
      <c r="C72" s="557" t="str">
        <f>$C$3</f>
        <v>31/12/2015</v>
      </c>
      <c r="D72" s="557"/>
      <c r="E72" s="557"/>
      <c r="F72" s="301"/>
      <c r="G72" s="557" t="str">
        <f>$E$3</f>
        <v>31/12/2014</v>
      </c>
      <c r="H72" s="557"/>
      <c r="I72" s="557"/>
      <c r="J72" s="388"/>
      <c r="K72" s="146"/>
    </row>
    <row r="73" spans="1:11" x14ac:dyDescent="0.2">
      <c r="A73" s="213"/>
      <c r="B73" s="213"/>
      <c r="C73" s="302" t="s">
        <v>794</v>
      </c>
      <c r="D73" s="302"/>
      <c r="E73" s="160" t="s">
        <v>795</v>
      </c>
      <c r="F73" s="160"/>
      <c r="G73" s="302" t="s">
        <v>794</v>
      </c>
      <c r="H73" s="302"/>
      <c r="I73" s="160" t="s">
        <v>795</v>
      </c>
      <c r="J73" s="388"/>
      <c r="K73" s="146"/>
    </row>
    <row r="74" spans="1:11" x14ac:dyDescent="0.2">
      <c r="A74" s="438"/>
      <c r="B74" s="438"/>
      <c r="C74" s="143" t="s">
        <v>450</v>
      </c>
      <c r="D74" s="340"/>
      <c r="E74" s="143" t="s">
        <v>450</v>
      </c>
      <c r="F74" s="143"/>
      <c r="G74" s="143" t="s">
        <v>450</v>
      </c>
      <c r="H74" s="340"/>
      <c r="I74" s="143" t="s">
        <v>450</v>
      </c>
      <c r="J74" s="388"/>
      <c r="K74" s="146"/>
    </row>
    <row r="75" spans="1:11" x14ac:dyDescent="0.2">
      <c r="A75" s="213"/>
      <c r="B75" s="213"/>
      <c r="C75" s="436"/>
      <c r="D75" s="436"/>
      <c r="E75" s="213"/>
      <c r="F75" s="213"/>
      <c r="G75" s="436"/>
      <c r="H75" s="436"/>
      <c r="I75" s="213"/>
      <c r="J75" s="388"/>
      <c r="K75" s="146"/>
    </row>
    <row r="76" spans="1:11" hidden="1" x14ac:dyDescent="0.2">
      <c r="A76" s="472" t="s">
        <v>928</v>
      </c>
      <c r="B76" s="213"/>
      <c r="C76" s="479">
        <f>SUM(C77:C86)</f>
        <v>0</v>
      </c>
      <c r="D76" s="436"/>
      <c r="E76" s="479">
        <f>SUM(E77:E86)</f>
        <v>0</v>
      </c>
      <c r="F76" s="213"/>
      <c r="G76" s="479">
        <f>SUM(G77:G86)</f>
        <v>0</v>
      </c>
      <c r="H76" s="436"/>
      <c r="I76" s="479">
        <f>SUM(I77:I86)</f>
        <v>0</v>
      </c>
      <c r="J76" s="388"/>
      <c r="K76" s="146"/>
    </row>
    <row r="77" spans="1:11" hidden="1" x14ac:dyDescent="0.2">
      <c r="A77" s="392"/>
      <c r="B77" s="392"/>
      <c r="C77" s="473"/>
      <c r="D77" s="473"/>
      <c r="E77" s="392"/>
      <c r="F77" s="392"/>
      <c r="G77" s="473"/>
      <c r="H77" s="473"/>
      <c r="I77" s="392"/>
      <c r="J77" s="388"/>
      <c r="K77" s="146"/>
    </row>
    <row r="78" spans="1:11" hidden="1" x14ac:dyDescent="0.2">
      <c r="A78" s="392"/>
      <c r="B78" s="392"/>
      <c r="C78" s="473"/>
      <c r="D78" s="473"/>
      <c r="E78" s="392"/>
      <c r="F78" s="392"/>
      <c r="G78" s="473"/>
      <c r="H78" s="473"/>
      <c r="I78" s="392"/>
      <c r="J78" s="388"/>
      <c r="K78" s="146"/>
    </row>
    <row r="79" spans="1:11" s="158" customFormat="1" hidden="1" x14ac:dyDescent="0.2">
      <c r="A79" s="392"/>
      <c r="B79" s="392"/>
      <c r="C79" s="473"/>
      <c r="D79" s="473"/>
      <c r="E79" s="392"/>
      <c r="F79" s="392"/>
      <c r="G79" s="473"/>
      <c r="H79" s="473"/>
      <c r="I79" s="392"/>
      <c r="J79" s="388"/>
      <c r="K79" s="146"/>
    </row>
    <row r="80" spans="1:11" hidden="1" x14ac:dyDescent="0.2">
      <c r="A80" s="392"/>
      <c r="B80" s="392"/>
      <c r="C80" s="473"/>
      <c r="D80" s="473"/>
      <c r="E80" s="392"/>
      <c r="F80" s="392"/>
      <c r="G80" s="473"/>
      <c r="H80" s="473"/>
      <c r="I80" s="392"/>
      <c r="J80" s="161"/>
    </row>
    <row r="81" spans="1:10" hidden="1" x14ac:dyDescent="0.2">
      <c r="A81" s="392"/>
      <c r="B81" s="392"/>
      <c r="C81" s="473"/>
      <c r="D81" s="473"/>
      <c r="E81" s="392"/>
      <c r="F81" s="392"/>
      <c r="G81" s="473"/>
      <c r="H81" s="473"/>
      <c r="I81" s="392"/>
      <c r="J81" s="161"/>
    </row>
    <row r="82" spans="1:10" hidden="1" x14ac:dyDescent="0.2">
      <c r="A82" s="392"/>
      <c r="B82" s="392"/>
      <c r="C82" s="473"/>
      <c r="D82" s="473"/>
      <c r="E82" s="392"/>
      <c r="F82" s="392"/>
      <c r="G82" s="473"/>
      <c r="H82" s="473"/>
      <c r="I82" s="392"/>
      <c r="J82" s="161"/>
    </row>
    <row r="83" spans="1:10" hidden="1" x14ac:dyDescent="0.2">
      <c r="A83" s="392"/>
      <c r="B83" s="392"/>
      <c r="C83" s="473"/>
      <c r="D83" s="473"/>
      <c r="E83" s="392"/>
      <c r="F83" s="392"/>
      <c r="G83" s="473"/>
      <c r="H83" s="473"/>
      <c r="I83" s="392"/>
      <c r="J83" s="161"/>
    </row>
    <row r="84" spans="1:10" hidden="1" x14ac:dyDescent="0.2">
      <c r="A84" s="392"/>
      <c r="B84" s="392"/>
      <c r="C84" s="473"/>
      <c r="D84" s="473"/>
      <c r="E84" s="392"/>
      <c r="F84" s="392"/>
      <c r="G84" s="473"/>
      <c r="H84" s="473"/>
      <c r="I84" s="392"/>
      <c r="J84" s="161"/>
    </row>
    <row r="85" spans="1:10" hidden="1" x14ac:dyDescent="0.2">
      <c r="A85" s="392"/>
      <c r="B85" s="392"/>
      <c r="C85" s="473"/>
      <c r="D85" s="473"/>
      <c r="E85" s="392"/>
      <c r="F85" s="392"/>
      <c r="G85" s="473"/>
      <c r="H85" s="473"/>
      <c r="I85" s="392"/>
      <c r="J85" s="161"/>
    </row>
    <row r="86" spans="1:10" hidden="1" x14ac:dyDescent="0.2">
      <c r="A86" s="392"/>
      <c r="B86" s="392"/>
      <c r="C86" s="473"/>
      <c r="D86" s="473"/>
      <c r="E86" s="392"/>
      <c r="F86" s="392"/>
      <c r="G86" s="473"/>
      <c r="H86" s="473"/>
      <c r="I86" s="392"/>
      <c r="J86" s="161"/>
    </row>
    <row r="87" spans="1:10" hidden="1" x14ac:dyDescent="0.2">
      <c r="A87" s="392"/>
      <c r="B87" s="392"/>
      <c r="C87" s="473"/>
      <c r="D87" s="473"/>
      <c r="E87" s="392"/>
      <c r="F87" s="392"/>
      <c r="G87" s="473"/>
      <c r="H87" s="473"/>
      <c r="I87" s="392"/>
      <c r="J87" s="161"/>
    </row>
    <row r="88" spans="1:10" hidden="1" x14ac:dyDescent="0.2">
      <c r="A88" s="472" t="s">
        <v>981</v>
      </c>
      <c r="B88" s="392"/>
      <c r="C88" s="479">
        <f>SUM(C89:C98)</f>
        <v>628000000</v>
      </c>
      <c r="D88" s="473"/>
      <c r="E88" s="479">
        <f>SUM(E89:E98)</f>
        <v>628000000</v>
      </c>
      <c r="F88" s="392"/>
      <c r="G88" s="479">
        <f>SUM(G89:G98)</f>
        <v>359800000</v>
      </c>
      <c r="H88" s="473"/>
      <c r="I88" s="479">
        <f>SUM(I89:I98)</f>
        <v>359800000</v>
      </c>
      <c r="J88" s="161"/>
    </row>
    <row r="89" spans="1:10" x14ac:dyDescent="0.2">
      <c r="A89" s="477" t="s">
        <v>1096</v>
      </c>
      <c r="B89" s="392"/>
      <c r="C89" s="479">
        <f>BCDKT!H84</f>
        <v>628000000</v>
      </c>
      <c r="D89" s="473"/>
      <c r="E89" s="479">
        <f>C89</f>
        <v>628000000</v>
      </c>
      <c r="F89" s="392"/>
      <c r="G89" s="479">
        <f>BCDKT!J84</f>
        <v>359800000</v>
      </c>
      <c r="H89" s="473"/>
      <c r="I89" s="479">
        <v>359800000</v>
      </c>
      <c r="J89" s="161"/>
    </row>
    <row r="90" spans="1:10" hidden="1" x14ac:dyDescent="0.2">
      <c r="A90" s="392"/>
      <c r="B90" s="392"/>
      <c r="C90" s="473"/>
      <c r="D90" s="473"/>
      <c r="E90" s="392"/>
      <c r="F90" s="392"/>
      <c r="G90" s="473"/>
      <c r="H90" s="473"/>
      <c r="I90" s="392"/>
      <c r="J90" s="161"/>
    </row>
    <row r="91" spans="1:10" hidden="1" x14ac:dyDescent="0.2">
      <c r="A91" s="392"/>
      <c r="B91" s="392"/>
      <c r="C91" s="473"/>
      <c r="D91" s="473"/>
      <c r="E91" s="392"/>
      <c r="F91" s="392"/>
      <c r="G91" s="473"/>
      <c r="H91" s="473"/>
      <c r="I91" s="392"/>
      <c r="J91" s="161"/>
    </row>
    <row r="92" spans="1:10" hidden="1" x14ac:dyDescent="0.2">
      <c r="A92" s="392"/>
      <c r="B92" s="392"/>
      <c r="C92" s="473"/>
      <c r="D92" s="473"/>
      <c r="E92" s="392"/>
      <c r="F92" s="392"/>
      <c r="G92" s="473"/>
      <c r="H92" s="473"/>
      <c r="I92" s="392"/>
      <c r="J92" s="161"/>
    </row>
    <row r="93" spans="1:10" hidden="1" x14ac:dyDescent="0.2">
      <c r="A93" s="392"/>
      <c r="B93" s="392"/>
      <c r="C93" s="473"/>
      <c r="D93" s="473"/>
      <c r="E93" s="392"/>
      <c r="F93" s="392"/>
      <c r="G93" s="473"/>
      <c r="H93" s="473"/>
      <c r="I93" s="392"/>
      <c r="J93" s="161"/>
    </row>
    <row r="94" spans="1:10" hidden="1" x14ac:dyDescent="0.2">
      <c r="A94" s="392"/>
      <c r="B94" s="392"/>
      <c r="C94" s="473"/>
      <c r="D94" s="473"/>
      <c r="E94" s="392"/>
      <c r="F94" s="392"/>
      <c r="G94" s="473"/>
      <c r="H94" s="473"/>
      <c r="I94" s="392"/>
      <c r="J94" s="306"/>
    </row>
    <row r="95" spans="1:10" hidden="1" x14ac:dyDescent="0.2">
      <c r="A95" s="392"/>
      <c r="B95" s="392"/>
      <c r="C95" s="473"/>
      <c r="D95" s="473"/>
      <c r="E95" s="392"/>
      <c r="F95" s="392"/>
      <c r="G95" s="473"/>
      <c r="H95" s="473"/>
      <c r="I95" s="392"/>
    </row>
    <row r="96" spans="1:10" hidden="1" x14ac:dyDescent="0.2">
      <c r="A96" s="392"/>
      <c r="B96" s="392"/>
      <c r="C96" s="473"/>
      <c r="D96" s="473"/>
      <c r="E96" s="392"/>
      <c r="F96" s="392"/>
      <c r="G96" s="473"/>
      <c r="H96" s="473"/>
      <c r="I96" s="392"/>
    </row>
    <row r="97" spans="1:9" hidden="1" x14ac:dyDescent="0.2">
      <c r="A97" s="392"/>
      <c r="B97" s="392"/>
      <c r="C97" s="473"/>
      <c r="D97" s="473"/>
      <c r="E97" s="392"/>
      <c r="F97" s="392"/>
      <c r="G97" s="473"/>
      <c r="H97" s="473"/>
      <c r="I97" s="392"/>
    </row>
    <row r="98" spans="1:9" hidden="1" x14ac:dyDescent="0.2">
      <c r="A98" s="392"/>
      <c r="B98" s="392"/>
      <c r="C98" s="473"/>
      <c r="D98" s="473"/>
      <c r="E98" s="392"/>
      <c r="F98" s="392"/>
      <c r="G98" s="473"/>
      <c r="H98" s="473"/>
      <c r="I98" s="392"/>
    </row>
    <row r="99" spans="1:9" hidden="1" x14ac:dyDescent="0.2">
      <c r="A99" s="392"/>
      <c r="B99" s="392"/>
      <c r="C99" s="473"/>
      <c r="D99" s="473"/>
      <c r="E99" s="392"/>
      <c r="F99" s="392"/>
      <c r="G99" s="473"/>
      <c r="H99" s="473"/>
      <c r="I99" s="392"/>
    </row>
    <row r="100" spans="1:9" x14ac:dyDescent="0.2">
      <c r="A100" s="392"/>
      <c r="B100" s="392"/>
      <c r="C100" s="473"/>
      <c r="D100" s="473"/>
      <c r="E100" s="392"/>
      <c r="F100" s="392"/>
      <c r="G100" s="473"/>
      <c r="H100" s="473"/>
      <c r="I100" s="392"/>
    </row>
    <row r="101" spans="1:9" ht="14.25" thickBot="1" x14ac:dyDescent="0.25">
      <c r="A101" s="472" t="s">
        <v>678</v>
      </c>
      <c r="B101" s="392"/>
      <c r="C101" s="305">
        <f>C88+C76</f>
        <v>628000000</v>
      </c>
      <c r="D101" s="306"/>
      <c r="E101" s="305">
        <f>E88+E76</f>
        <v>628000000</v>
      </c>
      <c r="F101" s="307"/>
      <c r="G101" s="305">
        <f>G88+G76</f>
        <v>359800000</v>
      </c>
      <c r="H101" s="308"/>
      <c r="I101" s="305">
        <f>I88+I76</f>
        <v>359800000</v>
      </c>
    </row>
    <row r="102" spans="1:9" ht="14.25" thickTop="1" x14ac:dyDescent="0.2">
      <c r="A102" s="392"/>
      <c r="B102" s="392"/>
      <c r="C102" s="473"/>
      <c r="D102" s="473"/>
      <c r="E102" s="392"/>
      <c r="F102" s="392"/>
      <c r="G102" s="473"/>
      <c r="H102" s="473"/>
      <c r="I102" s="392"/>
    </row>
    <row r="103" spans="1:9" x14ac:dyDescent="0.2">
      <c r="A103" s="392"/>
      <c r="B103" s="392"/>
      <c r="C103" s="473"/>
      <c r="D103" s="473"/>
      <c r="E103" s="392"/>
      <c r="F103" s="392"/>
      <c r="G103" s="473"/>
      <c r="H103" s="473"/>
      <c r="I103" s="392"/>
    </row>
    <row r="104" spans="1:9" ht="14.25" x14ac:dyDescent="0.25">
      <c r="A104" s="477" t="s">
        <v>974</v>
      </c>
      <c r="B104" s="392"/>
      <c r="C104" s="411"/>
      <c r="D104" s="411"/>
      <c r="E104" s="411"/>
      <c r="F104" s="411"/>
      <c r="G104" s="411"/>
      <c r="H104" s="411"/>
      <c r="I104" s="411"/>
    </row>
    <row r="105" spans="1:9" ht="14.25" x14ac:dyDescent="0.25">
      <c r="A105" s="477" t="s">
        <v>926</v>
      </c>
      <c r="B105" s="392"/>
      <c r="C105" s="411"/>
      <c r="D105" s="411"/>
      <c r="E105" s="411"/>
      <c r="F105" s="411"/>
      <c r="G105" s="411"/>
      <c r="H105" s="411"/>
      <c r="I105" s="411"/>
    </row>
    <row r="106" spans="1:9" ht="14.25" x14ac:dyDescent="0.25">
      <c r="A106" s="477" t="s">
        <v>975</v>
      </c>
      <c r="B106" s="392"/>
      <c r="C106" s="411"/>
      <c r="D106" s="411"/>
      <c r="E106" s="411"/>
      <c r="F106" s="411"/>
      <c r="G106" s="411"/>
      <c r="H106" s="411"/>
      <c r="I106" s="411"/>
    </row>
    <row r="107" spans="1:9" ht="14.25" x14ac:dyDescent="0.25">
      <c r="A107" s="477"/>
      <c r="B107" s="392"/>
      <c r="C107" s="411"/>
      <c r="D107" s="411"/>
      <c r="E107" s="411"/>
      <c r="F107" s="411"/>
      <c r="G107" s="411"/>
      <c r="H107" s="411"/>
      <c r="I107" s="411"/>
    </row>
    <row r="108" spans="1:9" x14ac:dyDescent="0.2">
      <c r="A108" s="477" t="s">
        <v>927</v>
      </c>
      <c r="B108" s="392"/>
      <c r="C108" s="473"/>
      <c r="D108" s="473"/>
      <c r="E108" s="392"/>
      <c r="F108" s="392"/>
      <c r="G108" s="473"/>
      <c r="H108" s="473"/>
      <c r="I108" s="392"/>
    </row>
    <row r="109" spans="1:9" x14ac:dyDescent="0.2">
      <c r="A109" s="477" t="s">
        <v>975</v>
      </c>
      <c r="B109" s="392"/>
      <c r="C109" s="473"/>
      <c r="D109" s="473"/>
      <c r="E109" s="392"/>
      <c r="F109" s="392"/>
      <c r="G109" s="473"/>
      <c r="H109" s="473"/>
      <c r="I109" s="392"/>
    </row>
    <row r="110" spans="1:9" x14ac:dyDescent="0.2">
      <c r="A110" s="392"/>
      <c r="B110" s="392"/>
      <c r="C110" s="473"/>
      <c r="D110" s="473"/>
      <c r="E110" s="392"/>
      <c r="F110" s="392"/>
      <c r="G110" s="473"/>
      <c r="H110" s="473"/>
      <c r="I110" s="392"/>
    </row>
    <row r="111" spans="1:9" x14ac:dyDescent="0.2">
      <c r="A111" s="392"/>
      <c r="B111" s="392"/>
      <c r="C111" s="473"/>
      <c r="D111" s="473"/>
      <c r="E111" s="392"/>
      <c r="F111" s="392"/>
      <c r="G111" s="473"/>
      <c r="H111" s="473"/>
      <c r="I111" s="392"/>
    </row>
    <row r="112" spans="1:9" x14ac:dyDescent="0.2">
      <c r="A112" s="392"/>
      <c r="B112" s="392"/>
      <c r="C112" s="473"/>
      <c r="D112" s="473"/>
      <c r="E112" s="392"/>
      <c r="F112" s="392"/>
      <c r="G112" s="473"/>
      <c r="H112" s="473"/>
      <c r="I112" s="392"/>
    </row>
    <row r="113" spans="1:9" x14ac:dyDescent="0.2">
      <c r="A113" s="392"/>
      <c r="B113" s="392"/>
      <c r="C113" s="473"/>
      <c r="D113" s="473"/>
      <c r="E113" s="392"/>
      <c r="F113" s="392"/>
      <c r="G113" s="473"/>
      <c r="H113" s="473"/>
      <c r="I113" s="392"/>
    </row>
    <row r="114" spans="1:9" x14ac:dyDescent="0.2">
      <c r="A114" s="392"/>
      <c r="B114" s="392"/>
      <c r="C114" s="473"/>
      <c r="D114" s="473"/>
      <c r="E114" s="392"/>
      <c r="F114" s="392"/>
      <c r="G114" s="473"/>
      <c r="H114" s="473"/>
      <c r="I114" s="392"/>
    </row>
    <row r="115" spans="1:9" x14ac:dyDescent="0.2">
      <c r="A115" s="392"/>
      <c r="B115" s="392"/>
      <c r="C115" s="473"/>
      <c r="D115" s="473"/>
      <c r="E115" s="392"/>
      <c r="F115" s="392"/>
      <c r="G115" s="473"/>
      <c r="H115" s="473"/>
      <c r="I115" s="392"/>
    </row>
    <row r="116" spans="1:9" x14ac:dyDescent="0.2">
      <c r="A116" s="392"/>
      <c r="B116" s="392"/>
      <c r="C116" s="473"/>
      <c r="D116" s="473"/>
      <c r="E116" s="392"/>
      <c r="F116" s="392"/>
      <c r="G116" s="473"/>
      <c r="H116" s="473"/>
      <c r="I116" s="392"/>
    </row>
    <row r="117" spans="1:9" x14ac:dyDescent="0.2">
      <c r="A117" s="392"/>
      <c r="B117" s="392"/>
      <c r="C117" s="473"/>
      <c r="D117" s="473"/>
      <c r="E117" s="392"/>
      <c r="F117" s="392"/>
      <c r="G117" s="473"/>
      <c r="H117" s="473"/>
      <c r="I117" s="392"/>
    </row>
    <row r="118" spans="1:9" x14ac:dyDescent="0.2">
      <c r="A118" s="392"/>
      <c r="B118" s="392"/>
      <c r="C118" s="473"/>
      <c r="D118" s="473"/>
      <c r="E118" s="392"/>
      <c r="F118" s="392"/>
      <c r="G118" s="473"/>
      <c r="H118" s="473"/>
      <c r="I118" s="392"/>
    </row>
    <row r="119" spans="1:9" x14ac:dyDescent="0.2">
      <c r="A119" s="392"/>
      <c r="B119" s="392"/>
      <c r="C119" s="473"/>
      <c r="D119" s="473"/>
      <c r="E119" s="392"/>
      <c r="F119" s="392"/>
      <c r="G119" s="473"/>
      <c r="H119" s="473"/>
      <c r="I119" s="392"/>
    </row>
    <row r="120" spans="1:9" ht="15" x14ac:dyDescent="0.25">
      <c r="A120" s="409" t="str">
        <f>TM!$A$6&amp;". "&amp;TM!$B$6</f>
        <v>4. Đầu tư vào các đơn vị khác</v>
      </c>
      <c r="B120" s="447"/>
      <c r="C120" s="474"/>
      <c r="D120" s="474"/>
      <c r="E120" s="447"/>
      <c r="F120" s="447"/>
      <c r="G120" s="447"/>
      <c r="H120" s="447"/>
      <c r="I120" s="482" t="s">
        <v>859</v>
      </c>
    </row>
    <row r="122" spans="1:9" x14ac:dyDescent="0.2">
      <c r="A122" s="435"/>
      <c r="B122" s="435"/>
      <c r="C122" s="557" t="str">
        <f>$C$3</f>
        <v>31/12/2015</v>
      </c>
      <c r="D122" s="557"/>
      <c r="E122" s="557"/>
      <c r="F122" s="301"/>
      <c r="G122" s="557" t="str">
        <f>$E$3</f>
        <v>31/12/2014</v>
      </c>
      <c r="H122" s="557"/>
      <c r="I122" s="557"/>
    </row>
    <row r="123" spans="1:9" x14ac:dyDescent="0.2">
      <c r="A123" s="213"/>
      <c r="B123" s="213"/>
      <c r="C123" s="302" t="s">
        <v>794</v>
      </c>
      <c r="D123" s="302"/>
      <c r="E123" s="160" t="s">
        <v>795</v>
      </c>
      <c r="F123" s="160"/>
      <c r="G123" s="302" t="s">
        <v>794</v>
      </c>
      <c r="H123" s="302"/>
      <c r="I123" s="160" t="s">
        <v>795</v>
      </c>
    </row>
    <row r="124" spans="1:9" x14ac:dyDescent="0.2">
      <c r="A124" s="438"/>
      <c r="B124" s="438"/>
      <c r="C124" s="143" t="s">
        <v>450</v>
      </c>
      <c r="D124" s="340"/>
      <c r="E124" s="143" t="s">
        <v>450</v>
      </c>
      <c r="F124" s="143"/>
      <c r="G124" s="143" t="s">
        <v>450</v>
      </c>
      <c r="H124" s="340"/>
      <c r="I124" s="143" t="s">
        <v>450</v>
      </c>
    </row>
    <row r="125" spans="1:9" x14ac:dyDescent="0.2">
      <c r="A125" s="213"/>
      <c r="B125" s="213"/>
      <c r="C125" s="436"/>
      <c r="D125" s="436"/>
      <c r="E125" s="213"/>
      <c r="F125" s="213"/>
      <c r="G125" s="436"/>
      <c r="H125" s="436"/>
      <c r="I125" s="213"/>
    </row>
    <row r="126" spans="1:9" x14ac:dyDescent="0.2">
      <c r="A126" s="472" t="s">
        <v>982</v>
      </c>
      <c r="B126" s="213"/>
      <c r="C126" s="479">
        <f>SUM(C127:C136)</f>
        <v>0</v>
      </c>
      <c r="D126" s="436"/>
      <c r="E126" s="479">
        <f>SUM(E127:E136)</f>
        <v>0</v>
      </c>
      <c r="F126" s="213"/>
      <c r="G126" s="479">
        <f>SUM(G127:G136)</f>
        <v>0</v>
      </c>
      <c r="H126" s="436"/>
      <c r="I126" s="479">
        <f>SUM(I127:I136)</f>
        <v>0</v>
      </c>
    </row>
    <row r="127" spans="1:9" x14ac:dyDescent="0.2">
      <c r="A127" s="392"/>
      <c r="B127" s="392"/>
      <c r="C127" s="473"/>
      <c r="D127" s="473"/>
      <c r="E127" s="392"/>
      <c r="F127" s="392"/>
      <c r="G127" s="473"/>
      <c r="H127" s="473"/>
      <c r="I127" s="392"/>
    </row>
    <row r="128" spans="1:9" hidden="1" x14ac:dyDescent="0.2">
      <c r="A128" s="392"/>
      <c r="B128" s="392"/>
      <c r="C128" s="473"/>
      <c r="D128" s="473"/>
      <c r="E128" s="392"/>
      <c r="F128" s="392"/>
      <c r="G128" s="473"/>
      <c r="H128" s="473"/>
      <c r="I128" s="392"/>
    </row>
    <row r="129" spans="1:9" hidden="1" x14ac:dyDescent="0.2">
      <c r="A129" s="392"/>
      <c r="B129" s="392"/>
      <c r="C129" s="473"/>
      <c r="D129" s="473"/>
      <c r="E129" s="392"/>
      <c r="F129" s="392"/>
      <c r="G129" s="473"/>
      <c r="H129" s="473"/>
      <c r="I129" s="392"/>
    </row>
    <row r="130" spans="1:9" hidden="1" x14ac:dyDescent="0.2">
      <c r="A130" s="392"/>
      <c r="B130" s="392"/>
      <c r="C130" s="473"/>
      <c r="D130" s="473"/>
      <c r="E130" s="392"/>
      <c r="F130" s="392"/>
      <c r="G130" s="473"/>
      <c r="H130" s="473"/>
      <c r="I130" s="392"/>
    </row>
    <row r="131" spans="1:9" hidden="1" x14ac:dyDescent="0.2">
      <c r="A131" s="392"/>
      <c r="B131" s="392"/>
      <c r="C131" s="473"/>
      <c r="D131" s="473"/>
      <c r="E131" s="392"/>
      <c r="F131" s="392"/>
      <c r="G131" s="473"/>
      <c r="H131" s="473"/>
      <c r="I131" s="392"/>
    </row>
    <row r="132" spans="1:9" hidden="1" x14ac:dyDescent="0.2">
      <c r="A132" s="392"/>
      <c r="B132" s="392"/>
      <c r="C132" s="473"/>
      <c r="D132" s="473"/>
      <c r="E132" s="392"/>
      <c r="F132" s="392"/>
      <c r="G132" s="473"/>
      <c r="H132" s="473"/>
      <c r="I132" s="392"/>
    </row>
    <row r="133" spans="1:9" hidden="1" x14ac:dyDescent="0.2">
      <c r="A133" s="392"/>
      <c r="B133" s="392"/>
      <c r="C133" s="473"/>
      <c r="D133" s="473"/>
      <c r="E133" s="392"/>
      <c r="F133" s="392"/>
      <c r="G133" s="473"/>
      <c r="H133" s="473"/>
      <c r="I133" s="392"/>
    </row>
    <row r="134" spans="1:9" hidden="1" x14ac:dyDescent="0.2">
      <c r="A134" s="392"/>
      <c r="B134" s="392"/>
      <c r="C134" s="473"/>
      <c r="D134" s="473"/>
      <c r="E134" s="392"/>
      <c r="F134" s="392"/>
      <c r="G134" s="473"/>
      <c r="H134" s="473"/>
      <c r="I134" s="392"/>
    </row>
    <row r="135" spans="1:9" hidden="1" x14ac:dyDescent="0.2">
      <c r="A135" s="392"/>
      <c r="B135" s="392"/>
      <c r="C135" s="473"/>
      <c r="D135" s="473"/>
      <c r="E135" s="392"/>
      <c r="F135" s="392"/>
      <c r="G135" s="473"/>
      <c r="H135" s="473"/>
      <c r="I135" s="392"/>
    </row>
    <row r="136" spans="1:9" hidden="1" x14ac:dyDescent="0.2">
      <c r="A136" s="392"/>
      <c r="B136" s="392"/>
      <c r="C136" s="473"/>
      <c r="D136" s="473"/>
      <c r="E136" s="392"/>
      <c r="F136" s="392"/>
      <c r="G136" s="473"/>
      <c r="H136" s="473"/>
      <c r="I136" s="392"/>
    </row>
    <row r="137" spans="1:9" x14ac:dyDescent="0.2">
      <c r="A137" s="392"/>
      <c r="B137" s="392"/>
      <c r="C137" s="473"/>
      <c r="D137" s="473"/>
      <c r="E137" s="392"/>
      <c r="F137" s="392"/>
      <c r="G137" s="473"/>
      <c r="H137" s="473"/>
      <c r="I137" s="392"/>
    </row>
    <row r="138" spans="1:9" x14ac:dyDescent="0.2">
      <c r="A138" s="472" t="s">
        <v>983</v>
      </c>
      <c r="B138" s="392"/>
      <c r="C138" s="479">
        <f>SUM(C139:C148)</f>
        <v>0</v>
      </c>
      <c r="D138" s="473"/>
      <c r="E138" s="479">
        <f>SUM(E139:E148)</f>
        <v>0</v>
      </c>
      <c r="F138" s="392"/>
      <c r="G138" s="479">
        <f>SUM(G139:G148)</f>
        <v>0</v>
      </c>
      <c r="H138" s="473"/>
      <c r="I138" s="479">
        <f>SUM(I139:I148)</f>
        <v>0</v>
      </c>
    </row>
    <row r="139" spans="1:9" x14ac:dyDescent="0.2">
      <c r="A139" s="392"/>
      <c r="B139" s="392"/>
      <c r="C139" s="473"/>
      <c r="D139" s="473"/>
      <c r="E139" s="392"/>
      <c r="F139" s="392"/>
      <c r="G139" s="473"/>
      <c r="H139" s="473"/>
      <c r="I139" s="392"/>
    </row>
    <row r="140" spans="1:9" hidden="1" x14ac:dyDescent="0.2">
      <c r="A140" s="392"/>
      <c r="B140" s="392"/>
      <c r="C140" s="473"/>
      <c r="D140" s="473"/>
      <c r="E140" s="392"/>
      <c r="F140" s="392"/>
      <c r="G140" s="473"/>
      <c r="H140" s="473"/>
      <c r="I140" s="392"/>
    </row>
    <row r="141" spans="1:9" hidden="1" x14ac:dyDescent="0.2">
      <c r="A141" s="392"/>
      <c r="B141" s="392"/>
      <c r="C141" s="473"/>
      <c r="D141" s="473"/>
      <c r="E141" s="392"/>
      <c r="F141" s="392"/>
      <c r="G141" s="473"/>
      <c r="H141" s="473"/>
      <c r="I141" s="392"/>
    </row>
    <row r="142" spans="1:9" hidden="1" x14ac:dyDescent="0.2">
      <c r="A142" s="392"/>
      <c r="B142" s="392"/>
      <c r="C142" s="473"/>
      <c r="D142" s="473"/>
      <c r="E142" s="392"/>
      <c r="F142" s="392"/>
      <c r="G142" s="473"/>
      <c r="H142" s="473"/>
      <c r="I142" s="392"/>
    </row>
    <row r="143" spans="1:9" hidden="1" x14ac:dyDescent="0.2">
      <c r="A143" s="392"/>
      <c r="B143" s="392"/>
      <c r="C143" s="473"/>
      <c r="D143" s="473"/>
      <c r="E143" s="392"/>
      <c r="F143" s="392"/>
      <c r="G143" s="473"/>
      <c r="H143" s="473"/>
      <c r="I143" s="392"/>
    </row>
    <row r="144" spans="1:9" hidden="1" x14ac:dyDescent="0.2">
      <c r="A144" s="392"/>
      <c r="B144" s="392"/>
      <c r="C144" s="473"/>
      <c r="D144" s="473"/>
      <c r="E144" s="392"/>
      <c r="F144" s="392"/>
      <c r="G144" s="473"/>
      <c r="H144" s="473"/>
      <c r="I144" s="392"/>
    </row>
    <row r="145" spans="1:9" hidden="1" x14ac:dyDescent="0.2">
      <c r="A145" s="392"/>
      <c r="B145" s="392"/>
      <c r="C145" s="473"/>
      <c r="D145" s="473"/>
      <c r="E145" s="392"/>
      <c r="F145" s="392"/>
      <c r="G145" s="473"/>
      <c r="H145" s="473"/>
      <c r="I145" s="392"/>
    </row>
    <row r="146" spans="1:9" hidden="1" x14ac:dyDescent="0.2">
      <c r="A146" s="392"/>
      <c r="B146" s="392"/>
      <c r="C146" s="473"/>
      <c r="D146" s="473"/>
      <c r="E146" s="392"/>
      <c r="F146" s="392"/>
      <c r="G146" s="473"/>
      <c r="H146" s="473"/>
      <c r="I146" s="392"/>
    </row>
    <row r="147" spans="1:9" hidden="1" x14ac:dyDescent="0.2">
      <c r="A147" s="392"/>
      <c r="B147" s="392"/>
      <c r="C147" s="473"/>
      <c r="D147" s="473"/>
      <c r="E147" s="392"/>
      <c r="F147" s="392"/>
      <c r="G147" s="473"/>
      <c r="H147" s="473"/>
      <c r="I147" s="392"/>
    </row>
    <row r="148" spans="1:9" hidden="1" x14ac:dyDescent="0.2">
      <c r="A148" s="392"/>
      <c r="B148" s="392"/>
      <c r="C148" s="473"/>
      <c r="D148" s="473"/>
      <c r="E148" s="392"/>
      <c r="F148" s="392"/>
      <c r="G148" s="473"/>
      <c r="H148" s="473"/>
      <c r="I148" s="392"/>
    </row>
    <row r="149" spans="1:9" x14ac:dyDescent="0.2">
      <c r="A149" s="392"/>
      <c r="B149" s="392"/>
      <c r="C149" s="473"/>
      <c r="D149" s="473"/>
      <c r="E149" s="392"/>
      <c r="F149" s="392"/>
      <c r="G149" s="473"/>
      <c r="H149" s="473"/>
      <c r="I149" s="392"/>
    </row>
    <row r="150" spans="1:9" x14ac:dyDescent="0.2">
      <c r="A150" s="472" t="s">
        <v>984</v>
      </c>
      <c r="B150" s="392"/>
      <c r="C150" s="473"/>
      <c r="D150" s="473"/>
      <c r="E150" s="392"/>
      <c r="F150" s="392"/>
      <c r="G150" s="473"/>
      <c r="H150" s="473"/>
      <c r="I150" s="392"/>
    </row>
    <row r="151" spans="1:9" x14ac:dyDescent="0.2">
      <c r="A151" s="392"/>
      <c r="B151" s="392"/>
      <c r="C151" s="473"/>
      <c r="D151" s="473"/>
      <c r="E151" s="392"/>
      <c r="F151" s="392"/>
      <c r="G151" s="473"/>
      <c r="H151" s="473"/>
      <c r="I151" s="392"/>
    </row>
    <row r="152" spans="1:9" hidden="1" x14ac:dyDescent="0.2">
      <c r="A152" s="392"/>
      <c r="B152" s="392"/>
      <c r="C152" s="473"/>
      <c r="D152" s="473"/>
      <c r="E152" s="392"/>
      <c r="F152" s="392"/>
      <c r="G152" s="473"/>
      <c r="H152" s="473"/>
      <c r="I152" s="392"/>
    </row>
    <row r="153" spans="1:9" hidden="1" x14ac:dyDescent="0.2">
      <c r="A153" s="392"/>
      <c r="B153" s="392"/>
      <c r="C153" s="473"/>
      <c r="D153" s="473"/>
      <c r="E153" s="392"/>
      <c r="F153" s="392"/>
      <c r="G153" s="473"/>
      <c r="H153" s="473"/>
      <c r="I153" s="392"/>
    </row>
    <row r="154" spans="1:9" hidden="1" x14ac:dyDescent="0.2">
      <c r="A154" s="392"/>
      <c r="B154" s="392"/>
      <c r="C154" s="473"/>
      <c r="D154" s="473"/>
      <c r="E154" s="392"/>
      <c r="F154" s="392"/>
      <c r="G154" s="473"/>
      <c r="H154" s="473"/>
      <c r="I154" s="392"/>
    </row>
    <row r="155" spans="1:9" hidden="1" x14ac:dyDescent="0.2">
      <c r="A155" s="392"/>
      <c r="B155" s="392"/>
      <c r="C155" s="473"/>
      <c r="D155" s="473"/>
      <c r="E155" s="392"/>
      <c r="F155" s="392"/>
      <c r="G155" s="473"/>
      <c r="H155" s="473"/>
      <c r="I155" s="392"/>
    </row>
    <row r="156" spans="1:9" hidden="1" x14ac:dyDescent="0.2">
      <c r="A156" s="392"/>
      <c r="B156" s="392"/>
      <c r="C156" s="473"/>
      <c r="D156" s="473"/>
      <c r="E156" s="392"/>
      <c r="F156" s="392"/>
      <c r="G156" s="473"/>
      <c r="H156" s="473"/>
      <c r="I156" s="392"/>
    </row>
    <row r="157" spans="1:9" hidden="1" x14ac:dyDescent="0.2">
      <c r="A157" s="392"/>
      <c r="B157" s="392"/>
      <c r="C157" s="473"/>
      <c r="D157" s="473"/>
      <c r="E157" s="392"/>
      <c r="F157" s="392"/>
      <c r="G157" s="473"/>
      <c r="H157" s="473"/>
      <c r="I157" s="392"/>
    </row>
    <row r="158" spans="1:9" hidden="1" x14ac:dyDescent="0.2">
      <c r="A158" s="392"/>
      <c r="B158" s="392"/>
      <c r="C158" s="473"/>
      <c r="D158" s="473"/>
      <c r="E158" s="392"/>
      <c r="F158" s="392"/>
      <c r="G158" s="473"/>
      <c r="H158" s="473"/>
      <c r="I158" s="392"/>
    </row>
    <row r="159" spans="1:9" hidden="1" x14ac:dyDescent="0.2">
      <c r="A159" s="392"/>
      <c r="B159" s="392"/>
      <c r="C159" s="473"/>
      <c r="D159" s="473"/>
      <c r="E159" s="392"/>
      <c r="F159" s="392"/>
      <c r="G159" s="473"/>
      <c r="H159" s="473"/>
      <c r="I159" s="392"/>
    </row>
    <row r="160" spans="1:9" hidden="1" x14ac:dyDescent="0.2">
      <c r="A160" s="392"/>
      <c r="B160" s="392"/>
      <c r="C160" s="473"/>
      <c r="D160" s="473"/>
      <c r="E160" s="392"/>
      <c r="F160" s="392"/>
      <c r="G160" s="473"/>
      <c r="H160" s="473"/>
      <c r="I160" s="392"/>
    </row>
    <row r="161" spans="1:9" x14ac:dyDescent="0.2">
      <c r="A161" s="392"/>
      <c r="B161" s="392"/>
      <c r="C161" s="473"/>
      <c r="D161" s="473"/>
      <c r="E161" s="392"/>
      <c r="F161" s="392"/>
      <c r="G161" s="473"/>
      <c r="H161" s="473"/>
      <c r="I161" s="392"/>
    </row>
    <row r="162" spans="1:9" x14ac:dyDescent="0.2">
      <c r="A162" s="392"/>
      <c r="B162" s="392"/>
      <c r="C162" s="473"/>
      <c r="D162" s="473"/>
      <c r="E162" s="392"/>
      <c r="F162" s="392"/>
      <c r="G162" s="473"/>
      <c r="H162" s="473"/>
      <c r="I162" s="392"/>
    </row>
    <row r="163" spans="1:9" ht="14.25" thickBot="1" x14ac:dyDescent="0.25">
      <c r="A163" s="472" t="s">
        <v>678</v>
      </c>
      <c r="B163" s="392"/>
      <c r="C163" s="305">
        <f>C138+C126</f>
        <v>0</v>
      </c>
      <c r="D163" s="306"/>
      <c r="E163" s="305">
        <f>E138+E126</f>
        <v>0</v>
      </c>
      <c r="F163" s="307"/>
      <c r="G163" s="305">
        <f>G138+G126</f>
        <v>0</v>
      </c>
      <c r="H163" s="308"/>
      <c r="I163" s="305">
        <f>I138+I126</f>
        <v>0</v>
      </c>
    </row>
    <row r="164" spans="1:9" ht="14.25" thickTop="1" x14ac:dyDescent="0.2">
      <c r="A164" s="392"/>
      <c r="B164" s="392"/>
      <c r="C164" s="473"/>
      <c r="D164" s="473"/>
      <c r="E164" s="392"/>
      <c r="F164" s="392"/>
      <c r="G164" s="473"/>
      <c r="H164" s="473"/>
      <c r="I164" s="392"/>
    </row>
    <row r="165" spans="1:9" x14ac:dyDescent="0.2">
      <c r="A165" s="477" t="s">
        <v>974</v>
      </c>
      <c r="B165" s="392"/>
      <c r="C165" s="475"/>
      <c r="D165" s="475"/>
      <c r="E165" s="476">
        <f>BCDKT!H128</f>
        <v>0</v>
      </c>
      <c r="F165" s="476"/>
      <c r="G165" s="475">
        <f>BCDKT!J127</f>
        <v>0</v>
      </c>
      <c r="H165" s="475"/>
      <c r="I165" s="476">
        <f>BCDKT!J128</f>
        <v>0</v>
      </c>
    </row>
    <row r="166" spans="1:9" x14ac:dyDescent="0.2">
      <c r="A166" s="477" t="s">
        <v>975</v>
      </c>
      <c r="B166" s="392"/>
      <c r="C166" s="478">
        <f>C165-C162</f>
        <v>0</v>
      </c>
      <c r="D166" s="473"/>
      <c r="E166" s="478">
        <f>E165-E162</f>
        <v>0</v>
      </c>
      <c r="F166" s="392"/>
      <c r="G166" s="478">
        <f>G165-G162</f>
        <v>0</v>
      </c>
      <c r="H166" s="473"/>
      <c r="I166" s="478">
        <f>I165-I162</f>
        <v>0</v>
      </c>
    </row>
    <row r="167" spans="1:9" x14ac:dyDescent="0.2">
      <c r="A167" s="392"/>
      <c r="B167" s="392"/>
      <c r="C167" s="473"/>
      <c r="D167" s="473"/>
      <c r="E167" s="392"/>
      <c r="F167" s="392"/>
      <c r="G167" s="473"/>
      <c r="H167" s="473"/>
      <c r="I167" s="392"/>
    </row>
    <row r="168" spans="1:9" x14ac:dyDescent="0.2">
      <c r="A168" s="392"/>
      <c r="B168" s="392"/>
      <c r="C168" s="473"/>
      <c r="D168" s="473"/>
      <c r="E168" s="392"/>
      <c r="F168" s="392"/>
      <c r="G168" s="473"/>
      <c r="H168" s="473"/>
      <c r="I168" s="392"/>
    </row>
    <row r="169" spans="1:9" x14ac:dyDescent="0.2">
      <c r="A169" s="392"/>
      <c r="B169" s="392"/>
      <c r="C169" s="473"/>
      <c r="D169" s="473"/>
      <c r="E169" s="392"/>
      <c r="F169" s="392"/>
      <c r="G169" s="473"/>
      <c r="H169" s="473"/>
      <c r="I169" s="392"/>
    </row>
    <row r="170" spans="1:9" x14ac:dyDescent="0.2">
      <c r="A170" s="392"/>
      <c r="B170" s="392"/>
      <c r="C170" s="473"/>
      <c r="D170" s="473"/>
      <c r="E170" s="392"/>
      <c r="F170" s="392"/>
      <c r="G170" s="473"/>
      <c r="H170" s="473"/>
      <c r="I170" s="392"/>
    </row>
    <row r="171" spans="1:9" x14ac:dyDescent="0.2">
      <c r="A171" s="392"/>
      <c r="B171" s="392"/>
      <c r="C171" s="473"/>
      <c r="D171" s="473"/>
      <c r="E171" s="392"/>
      <c r="F171" s="392"/>
      <c r="G171" s="473"/>
      <c r="H171" s="473"/>
      <c r="I171" s="392"/>
    </row>
    <row r="172" spans="1:9" x14ac:dyDescent="0.2">
      <c r="A172" s="392"/>
      <c r="B172" s="392"/>
      <c r="C172" s="473"/>
      <c r="D172" s="473"/>
      <c r="E172" s="392"/>
      <c r="F172" s="392"/>
      <c r="G172" s="473"/>
      <c r="H172" s="473"/>
      <c r="I172" s="392"/>
    </row>
    <row r="173" spans="1:9" x14ac:dyDescent="0.2">
      <c r="A173" s="392"/>
      <c r="B173" s="392"/>
      <c r="C173" s="473"/>
      <c r="D173" s="473"/>
      <c r="E173" s="392"/>
      <c r="F173" s="392"/>
      <c r="G173" s="473"/>
      <c r="H173" s="473"/>
      <c r="I173" s="392"/>
    </row>
    <row r="174" spans="1:9" x14ac:dyDescent="0.2">
      <c r="A174" s="392"/>
      <c r="B174" s="392"/>
      <c r="C174" s="473"/>
      <c r="D174" s="473"/>
      <c r="E174" s="392"/>
      <c r="F174" s="392"/>
      <c r="G174" s="473"/>
      <c r="H174" s="473"/>
      <c r="I174" s="392"/>
    </row>
    <row r="175" spans="1:9" x14ac:dyDescent="0.2">
      <c r="A175" s="392"/>
      <c r="B175" s="392"/>
      <c r="C175" s="473"/>
      <c r="D175" s="473"/>
      <c r="E175" s="392"/>
      <c r="F175" s="392"/>
      <c r="G175" s="473"/>
      <c r="H175" s="473"/>
      <c r="I175" s="392"/>
    </row>
    <row r="176" spans="1:9" x14ac:dyDescent="0.2">
      <c r="A176" s="392"/>
      <c r="B176" s="392"/>
      <c r="C176" s="473"/>
      <c r="D176" s="473"/>
      <c r="E176" s="392"/>
      <c r="F176" s="392"/>
      <c r="G176" s="473"/>
      <c r="H176" s="473"/>
      <c r="I176" s="392"/>
    </row>
    <row r="177" spans="1:13" x14ac:dyDescent="0.2">
      <c r="A177" s="392"/>
      <c r="B177" s="392"/>
      <c r="C177" s="473"/>
      <c r="D177" s="473"/>
      <c r="E177" s="392"/>
      <c r="F177" s="392"/>
      <c r="G177" s="473"/>
      <c r="H177" s="473"/>
      <c r="I177" s="392"/>
    </row>
    <row r="178" spans="1:13" x14ac:dyDescent="0.2">
      <c r="A178" s="392"/>
      <c r="B178" s="392"/>
      <c r="C178" s="473"/>
      <c r="D178" s="473"/>
      <c r="E178" s="392"/>
      <c r="F178" s="392"/>
      <c r="G178" s="473"/>
      <c r="H178" s="473"/>
      <c r="I178" s="392"/>
    </row>
    <row r="179" spans="1:13" x14ac:dyDescent="0.2">
      <c r="A179" s="392"/>
      <c r="B179" s="392"/>
      <c r="C179" s="473"/>
      <c r="D179" s="473"/>
      <c r="E179" s="392"/>
      <c r="F179" s="392"/>
      <c r="G179" s="473"/>
      <c r="H179" s="473"/>
      <c r="I179" s="392"/>
    </row>
    <row r="180" spans="1:13" ht="15" x14ac:dyDescent="0.25">
      <c r="A180" s="409" t="str">
        <f>TM!$A$12&amp;". "&amp;TM!$B$12</f>
        <v>10. Phải thu khác</v>
      </c>
      <c r="B180" s="484"/>
      <c r="C180" s="485"/>
      <c r="D180" s="485"/>
      <c r="E180" s="484"/>
      <c r="F180" s="484"/>
      <c r="G180" s="485"/>
      <c r="H180" s="485"/>
      <c r="I180" s="482" t="s">
        <v>859</v>
      </c>
    </row>
    <row r="181" spans="1:13" x14ac:dyDescent="0.2">
      <c r="A181" s="392"/>
      <c r="B181" s="392"/>
    </row>
    <row r="182" spans="1:13" x14ac:dyDescent="0.2">
      <c r="A182" s="392"/>
      <c r="B182" s="392"/>
      <c r="C182" s="557" t="str">
        <f>$C$3</f>
        <v>31/12/2015</v>
      </c>
      <c r="D182" s="557"/>
      <c r="E182" s="557"/>
      <c r="F182" s="301"/>
      <c r="G182" s="557" t="str">
        <f>$E$3</f>
        <v>31/12/2014</v>
      </c>
      <c r="H182" s="557"/>
      <c r="I182" s="557"/>
    </row>
    <row r="183" spans="1:13" x14ac:dyDescent="0.2">
      <c r="A183" s="392"/>
      <c r="B183" s="392"/>
      <c r="C183" s="302" t="s">
        <v>794</v>
      </c>
      <c r="D183" s="302"/>
      <c r="E183" s="160" t="s">
        <v>796</v>
      </c>
      <c r="F183" s="160"/>
      <c r="G183" s="302" t="s">
        <v>822</v>
      </c>
      <c r="H183" s="302"/>
      <c r="I183" s="160" t="s">
        <v>796</v>
      </c>
    </row>
    <row r="184" spans="1:13" x14ac:dyDescent="0.2">
      <c r="A184" s="438"/>
      <c r="B184" s="438"/>
      <c r="C184" s="143" t="s">
        <v>450</v>
      </c>
      <c r="D184" s="340"/>
      <c r="E184" s="143" t="s">
        <v>450</v>
      </c>
      <c r="F184" s="143"/>
      <c r="G184" s="143" t="s">
        <v>450</v>
      </c>
      <c r="H184" s="340"/>
      <c r="I184" s="143" t="s">
        <v>450</v>
      </c>
    </row>
    <row r="185" spans="1:13" x14ac:dyDescent="0.2">
      <c r="A185" s="213"/>
      <c r="B185" s="213"/>
      <c r="C185" s="302"/>
      <c r="D185" s="302"/>
      <c r="E185" s="160"/>
      <c r="F185" s="160"/>
      <c r="G185" s="302"/>
      <c r="H185" s="302"/>
      <c r="I185" s="160"/>
      <c r="K185" s="194"/>
      <c r="L185" s="194"/>
      <c r="M185" s="194"/>
    </row>
    <row r="186" spans="1:13" ht="13.5" hidden="1" customHeight="1" x14ac:dyDescent="0.2">
      <c r="A186" s="472" t="s">
        <v>928</v>
      </c>
      <c r="B186" s="213"/>
      <c r="C186" s="483">
        <f>SUM(C187:C196)</f>
        <v>1789659029</v>
      </c>
      <c r="D186" s="302"/>
      <c r="E186" s="483">
        <f>SUM(E187:E196)</f>
        <v>0</v>
      </c>
      <c r="F186" s="160"/>
      <c r="G186" s="483">
        <f>SUM(G187:G196)</f>
        <v>233462966</v>
      </c>
      <c r="H186" s="302"/>
      <c r="I186" s="483">
        <f>SUM(I187:I196)</f>
        <v>0</v>
      </c>
      <c r="K186" s="194"/>
      <c r="L186" s="194"/>
      <c r="M186" s="194"/>
    </row>
    <row r="187" spans="1:13" x14ac:dyDescent="0.2">
      <c r="A187" s="167" t="s">
        <v>824</v>
      </c>
      <c r="C187" s="303">
        <f>'SL CDKT'!C60</f>
        <v>1754181271</v>
      </c>
      <c r="D187" s="303"/>
      <c r="E187" s="303">
        <v>0</v>
      </c>
      <c r="F187" s="303"/>
      <c r="G187" s="303">
        <f>'SL CDKT'!I60</f>
        <v>169038671</v>
      </c>
      <c r="H187" s="303"/>
      <c r="I187" s="303">
        <v>0</v>
      </c>
    </row>
    <row r="188" spans="1:13" hidden="1" x14ac:dyDescent="0.2">
      <c r="A188" s="167" t="s">
        <v>992</v>
      </c>
      <c r="C188" s="303">
        <f>'SL CDKT'!C164</f>
        <v>0</v>
      </c>
      <c r="D188" s="303"/>
      <c r="E188" s="303">
        <v>0</v>
      </c>
      <c r="F188" s="303"/>
      <c r="G188" s="303">
        <f>'SL CDKT'!I164</f>
        <v>0</v>
      </c>
      <c r="H188" s="303"/>
      <c r="I188" s="303">
        <v>0</v>
      </c>
    </row>
    <row r="189" spans="1:13" hidden="1" x14ac:dyDescent="0.2">
      <c r="A189" s="167" t="s">
        <v>993</v>
      </c>
      <c r="C189" s="303">
        <f>'SL CDKT'!C141</f>
        <v>0</v>
      </c>
      <c r="D189" s="303"/>
      <c r="E189" s="303">
        <v>0</v>
      </c>
      <c r="F189" s="303"/>
      <c r="G189" s="303">
        <f>'SL CDKT'!I141</f>
        <v>0</v>
      </c>
      <c r="H189" s="303"/>
      <c r="I189" s="303">
        <v>0</v>
      </c>
    </row>
    <row r="190" spans="1:13" hidden="1" x14ac:dyDescent="0.2">
      <c r="A190" s="167" t="s">
        <v>994</v>
      </c>
      <c r="C190" s="303">
        <v>0</v>
      </c>
      <c r="D190" s="303"/>
      <c r="E190" s="303">
        <v>0</v>
      </c>
      <c r="F190" s="303"/>
      <c r="G190" s="303">
        <v>0</v>
      </c>
      <c r="H190" s="303"/>
      <c r="I190" s="303">
        <v>0</v>
      </c>
    </row>
    <row r="191" spans="1:13" hidden="1" x14ac:dyDescent="0.2">
      <c r="A191" s="167" t="s">
        <v>995</v>
      </c>
      <c r="C191" s="303">
        <v>0</v>
      </c>
      <c r="D191" s="303"/>
      <c r="E191" s="303">
        <v>0</v>
      </c>
      <c r="F191" s="303"/>
      <c r="G191" s="303">
        <v>0</v>
      </c>
      <c r="H191" s="303"/>
      <c r="I191" s="303">
        <v>0</v>
      </c>
    </row>
    <row r="192" spans="1:13" x14ac:dyDescent="0.2">
      <c r="A192" s="167" t="s">
        <v>468</v>
      </c>
      <c r="C192" s="303">
        <v>35477758</v>
      </c>
      <c r="D192" s="303"/>
      <c r="E192" s="303">
        <v>0</v>
      </c>
      <c r="F192" s="303"/>
      <c r="G192" s="303">
        <v>64424295</v>
      </c>
      <c r="H192" s="303"/>
      <c r="I192" s="303">
        <v>0</v>
      </c>
    </row>
    <row r="193" spans="1:9" hidden="1" x14ac:dyDescent="0.2">
      <c r="A193" s="167"/>
      <c r="C193" s="303"/>
      <c r="D193" s="303"/>
      <c r="E193" s="303"/>
      <c r="F193" s="303"/>
      <c r="G193" s="303"/>
      <c r="H193" s="303"/>
      <c r="I193" s="303"/>
    </row>
    <row r="194" spans="1:9" hidden="1" x14ac:dyDescent="0.2">
      <c r="A194" s="167"/>
      <c r="C194" s="303"/>
      <c r="D194" s="303"/>
      <c r="E194" s="303"/>
      <c r="F194" s="303"/>
      <c r="G194" s="303"/>
      <c r="H194" s="303"/>
      <c r="I194" s="303"/>
    </row>
    <row r="195" spans="1:9" hidden="1" x14ac:dyDescent="0.2">
      <c r="A195" s="167"/>
      <c r="C195" s="303"/>
      <c r="D195" s="303"/>
      <c r="E195" s="303"/>
      <c r="F195" s="303"/>
      <c r="G195" s="303"/>
      <c r="H195" s="303"/>
      <c r="I195" s="303"/>
    </row>
    <row r="196" spans="1:9" hidden="1" x14ac:dyDescent="0.2">
      <c r="A196" s="167"/>
      <c r="C196" s="303"/>
      <c r="D196" s="303"/>
      <c r="E196" s="303"/>
      <c r="F196" s="303"/>
      <c r="G196" s="303"/>
      <c r="H196" s="303"/>
      <c r="I196" s="303"/>
    </row>
    <row r="197" spans="1:9" hidden="1" x14ac:dyDescent="0.2">
      <c r="A197" s="167"/>
      <c r="C197" s="303"/>
      <c r="D197" s="303"/>
      <c r="E197" s="303"/>
      <c r="F197" s="303"/>
      <c r="G197" s="303"/>
      <c r="H197" s="303"/>
      <c r="I197" s="303"/>
    </row>
    <row r="198" spans="1:9" hidden="1" x14ac:dyDescent="0.2">
      <c r="A198" s="472" t="s">
        <v>981</v>
      </c>
      <c r="C198" s="311">
        <f>SUM(C199:C208)</f>
        <v>0</v>
      </c>
      <c r="D198" s="311"/>
      <c r="E198" s="311">
        <f>SUM(E199:E208)</f>
        <v>0</v>
      </c>
      <c r="F198" s="314"/>
      <c r="G198" s="311">
        <f>SUM(G199:G208)</f>
        <v>0</v>
      </c>
      <c r="H198" s="194"/>
      <c r="I198" s="311">
        <f>SUM(I199:I208)</f>
        <v>0</v>
      </c>
    </row>
    <row r="199" spans="1:9" hidden="1" x14ac:dyDescent="0.2">
      <c r="A199" s="167"/>
      <c r="C199" s="311"/>
      <c r="D199" s="311"/>
      <c r="E199" s="303"/>
      <c r="F199" s="314"/>
      <c r="G199" s="303"/>
      <c r="H199" s="194"/>
      <c r="I199" s="335"/>
    </row>
    <row r="200" spans="1:9" hidden="1" x14ac:dyDescent="0.2">
      <c r="A200" s="167"/>
      <c r="C200" s="311"/>
      <c r="D200" s="311"/>
      <c r="E200" s="303"/>
      <c r="F200" s="314"/>
      <c r="G200" s="303"/>
      <c r="H200" s="194"/>
      <c r="I200" s="335"/>
    </row>
    <row r="201" spans="1:9" hidden="1" x14ac:dyDescent="0.2">
      <c r="A201" s="167"/>
      <c r="C201" s="311"/>
      <c r="D201" s="311"/>
      <c r="E201" s="303"/>
      <c r="F201" s="314"/>
      <c r="G201" s="303"/>
      <c r="H201" s="194"/>
      <c r="I201" s="335"/>
    </row>
    <row r="202" spans="1:9" hidden="1" x14ac:dyDescent="0.2">
      <c r="A202" s="167"/>
      <c r="C202" s="311"/>
      <c r="D202" s="311"/>
      <c r="E202" s="303"/>
      <c r="F202" s="314"/>
      <c r="G202" s="303"/>
      <c r="H202" s="194"/>
      <c r="I202" s="335"/>
    </row>
    <row r="203" spans="1:9" hidden="1" x14ac:dyDescent="0.2">
      <c r="A203" s="167"/>
      <c r="C203" s="311"/>
      <c r="D203" s="311"/>
      <c r="E203" s="303"/>
      <c r="F203" s="314"/>
      <c r="G203" s="303"/>
      <c r="H203" s="194"/>
      <c r="I203" s="335"/>
    </row>
    <row r="204" spans="1:9" hidden="1" x14ac:dyDescent="0.2">
      <c r="A204" s="167"/>
      <c r="C204" s="311"/>
      <c r="D204" s="311"/>
      <c r="E204" s="303"/>
      <c r="F204" s="314"/>
      <c r="G204" s="303"/>
      <c r="H204" s="194"/>
      <c r="I204" s="335"/>
    </row>
    <row r="205" spans="1:9" hidden="1" x14ac:dyDescent="0.2">
      <c r="A205" s="167"/>
      <c r="C205" s="311"/>
      <c r="D205" s="311"/>
      <c r="E205" s="303"/>
      <c r="F205" s="314"/>
      <c r="G205" s="303"/>
      <c r="H205" s="194"/>
      <c r="I205" s="335"/>
    </row>
    <row r="206" spans="1:9" hidden="1" x14ac:dyDescent="0.2">
      <c r="A206" s="167"/>
      <c r="C206" s="311"/>
      <c r="D206" s="311"/>
      <c r="E206" s="303"/>
      <c r="F206" s="314"/>
      <c r="G206" s="303"/>
      <c r="H206" s="194"/>
      <c r="I206" s="335"/>
    </row>
    <row r="207" spans="1:9" hidden="1" x14ac:dyDescent="0.2">
      <c r="A207" s="167"/>
      <c r="C207" s="311"/>
      <c r="D207" s="311"/>
      <c r="E207" s="303"/>
      <c r="F207" s="314"/>
      <c r="G207" s="303"/>
      <c r="H207" s="194"/>
      <c r="I207" s="335"/>
    </row>
    <row r="208" spans="1:9" hidden="1" x14ac:dyDescent="0.2">
      <c r="A208" s="167"/>
      <c r="C208" s="311"/>
      <c r="D208" s="311"/>
      <c r="E208" s="303"/>
      <c r="F208" s="314"/>
      <c r="G208" s="303"/>
      <c r="H208" s="194"/>
      <c r="I208" s="335"/>
    </row>
    <row r="209" spans="1:9" x14ac:dyDescent="0.2">
      <c r="A209" s="167"/>
      <c r="C209" s="311"/>
      <c r="D209" s="311"/>
      <c r="E209" s="303"/>
      <c r="F209" s="314"/>
      <c r="G209" s="303"/>
      <c r="H209" s="194"/>
      <c r="I209" s="335"/>
    </row>
    <row r="210" spans="1:9" ht="14.25" thickBot="1" x14ac:dyDescent="0.25">
      <c r="A210" s="139" t="s">
        <v>678</v>
      </c>
      <c r="C210" s="305">
        <f>C198+C186</f>
        <v>1789659029</v>
      </c>
      <c r="D210" s="306"/>
      <c r="E210" s="305">
        <f>E198+E186</f>
        <v>0</v>
      </c>
      <c r="F210" s="307"/>
      <c r="G210" s="305">
        <f>G198+G186</f>
        <v>233462966</v>
      </c>
      <c r="H210" s="308"/>
      <c r="I210" s="305">
        <f>I198+I186</f>
        <v>0</v>
      </c>
    </row>
    <row r="211" spans="1:9" ht="3.95" customHeight="1" thickTop="1" x14ac:dyDescent="0.2">
      <c r="C211" s="380"/>
      <c r="D211" s="381"/>
      <c r="E211" s="382"/>
      <c r="F211" s="382"/>
      <c r="G211" s="382"/>
      <c r="H211" s="383"/>
      <c r="I211" s="382"/>
    </row>
    <row r="212" spans="1:9" x14ac:dyDescent="0.2">
      <c r="C212" s="380"/>
      <c r="D212" s="381"/>
      <c r="E212" s="382"/>
      <c r="F212" s="382"/>
      <c r="G212" s="382"/>
      <c r="H212" s="383"/>
      <c r="I212" s="382"/>
    </row>
    <row r="213" spans="1:9" x14ac:dyDescent="0.2">
      <c r="A213" s="136" t="s">
        <v>996</v>
      </c>
      <c r="C213" s="380"/>
      <c r="D213" s="381"/>
      <c r="E213" s="382"/>
      <c r="F213" s="382"/>
      <c r="G213" s="382"/>
      <c r="H213" s="383"/>
      <c r="I213" s="382"/>
    </row>
    <row r="214" spans="1:9" x14ac:dyDescent="0.2">
      <c r="A214" s="136" t="s">
        <v>926</v>
      </c>
      <c r="C214" s="486">
        <f>BCDKT!H26</f>
        <v>1789659029</v>
      </c>
      <c r="D214" s="487"/>
      <c r="E214" s="408"/>
      <c r="F214" s="408"/>
      <c r="G214" s="408">
        <f>BCDKT!J26</f>
        <v>233462966</v>
      </c>
      <c r="H214" s="448"/>
      <c r="I214" s="408"/>
    </row>
    <row r="215" spans="1:9" x14ac:dyDescent="0.2">
      <c r="A215" s="136" t="s">
        <v>975</v>
      </c>
      <c r="C215" s="338">
        <f>C210-C214</f>
        <v>0</v>
      </c>
      <c r="D215" s="304"/>
      <c r="G215" s="338">
        <f>G210-G214</f>
        <v>0</v>
      </c>
      <c r="H215" s="135"/>
    </row>
    <row r="216" spans="1:9" x14ac:dyDescent="0.2">
      <c r="C216" s="338"/>
      <c r="D216" s="304"/>
      <c r="G216" s="338"/>
      <c r="H216" s="135"/>
    </row>
    <row r="217" spans="1:9" x14ac:dyDescent="0.2">
      <c r="C217" s="338"/>
      <c r="D217" s="304"/>
      <c r="G217" s="338"/>
      <c r="H217" s="135"/>
    </row>
    <row r="218" spans="1:9" x14ac:dyDescent="0.2">
      <c r="C218" s="338">
        <f>C192-C215</f>
        <v>35477758</v>
      </c>
      <c r="D218" s="304"/>
      <c r="G218" s="338"/>
      <c r="H218" s="135"/>
    </row>
    <row r="219" spans="1:9" x14ac:dyDescent="0.2">
      <c r="C219" s="338"/>
      <c r="D219" s="304"/>
      <c r="G219" s="338"/>
      <c r="H219" s="135"/>
    </row>
    <row r="220" spans="1:9" x14ac:dyDescent="0.2">
      <c r="C220" s="338"/>
      <c r="D220" s="304"/>
      <c r="G220" s="338"/>
      <c r="H220" s="135"/>
    </row>
    <row r="221" spans="1:9" x14ac:dyDescent="0.2">
      <c r="C221" s="338"/>
      <c r="D221" s="304"/>
      <c r="G221" s="338"/>
      <c r="H221" s="135"/>
    </row>
    <row r="222" spans="1:9" x14ac:dyDescent="0.2">
      <c r="C222" s="338"/>
      <c r="D222" s="304"/>
      <c r="G222" s="338"/>
      <c r="H222" s="135"/>
    </row>
    <row r="223" spans="1:9" x14ac:dyDescent="0.2">
      <c r="C223" s="338"/>
      <c r="D223" s="304"/>
      <c r="G223" s="338"/>
      <c r="H223" s="135"/>
    </row>
    <row r="224" spans="1:9" x14ac:dyDescent="0.2">
      <c r="C224" s="338"/>
      <c r="D224" s="304"/>
      <c r="G224" s="338"/>
      <c r="H224" s="135"/>
    </row>
    <row r="225" spans="1:9" x14ac:dyDescent="0.2">
      <c r="C225" s="338"/>
      <c r="D225" s="304"/>
      <c r="G225" s="338"/>
      <c r="H225" s="135"/>
    </row>
    <row r="226" spans="1:9" x14ac:dyDescent="0.2">
      <c r="C226" s="338"/>
      <c r="D226" s="304"/>
      <c r="G226" s="338"/>
      <c r="H226" s="135"/>
    </row>
    <row r="227" spans="1:9" x14ac:dyDescent="0.2">
      <c r="C227" s="338"/>
      <c r="D227" s="304"/>
      <c r="G227" s="338"/>
      <c r="H227" s="135"/>
    </row>
    <row r="228" spans="1:9" x14ac:dyDescent="0.2">
      <c r="C228" s="338"/>
      <c r="D228" s="304"/>
      <c r="G228" s="338"/>
      <c r="H228" s="135"/>
    </row>
    <row r="229" spans="1:9" x14ac:dyDescent="0.2">
      <c r="C229" s="338"/>
      <c r="D229" s="304"/>
      <c r="G229" s="338"/>
      <c r="H229" s="135"/>
    </row>
    <row r="230" spans="1:9" ht="15" x14ac:dyDescent="0.25">
      <c r="A230" s="409" t="str">
        <f>TM!$A$14&amp;". "&amp;TM!$B$14</f>
        <v>12. Hàng tồn kho</v>
      </c>
      <c r="B230" s="484"/>
      <c r="C230" s="485"/>
      <c r="D230" s="485"/>
      <c r="E230" s="484"/>
      <c r="F230" s="484"/>
      <c r="G230" s="485"/>
      <c r="H230" s="485"/>
      <c r="I230" s="482" t="s">
        <v>859</v>
      </c>
    </row>
    <row r="231" spans="1:9" x14ac:dyDescent="0.2">
      <c r="A231" s="392"/>
      <c r="B231" s="392"/>
    </row>
    <row r="232" spans="1:9" x14ac:dyDescent="0.2">
      <c r="A232" s="435"/>
      <c r="B232" s="435"/>
      <c r="C232" s="568" t="s">
        <v>815</v>
      </c>
      <c r="D232" s="557"/>
      <c r="E232" s="557"/>
      <c r="F232" s="301"/>
      <c r="G232" s="568" t="s">
        <v>1136</v>
      </c>
      <c r="H232" s="557"/>
      <c r="I232" s="557"/>
    </row>
    <row r="233" spans="1:9" x14ac:dyDescent="0.2">
      <c r="A233" s="438"/>
      <c r="B233" s="438"/>
      <c r="C233" s="437" t="s">
        <v>822</v>
      </c>
      <c r="D233" s="437"/>
      <c r="E233" s="438" t="s">
        <v>796</v>
      </c>
      <c r="F233" s="438"/>
      <c r="G233" s="437" t="s">
        <v>823</v>
      </c>
      <c r="H233" s="437"/>
      <c r="I233" s="438" t="s">
        <v>796</v>
      </c>
    </row>
    <row r="234" spans="1:9" x14ac:dyDescent="0.2">
      <c r="A234" s="213"/>
      <c r="B234" s="213"/>
      <c r="C234" s="302"/>
      <c r="D234" s="302"/>
      <c r="E234" s="160"/>
      <c r="F234" s="160"/>
      <c r="G234" s="302"/>
      <c r="H234" s="302"/>
      <c r="I234" s="160"/>
    </row>
    <row r="235" spans="1:9" x14ac:dyDescent="0.2">
      <c r="A235" s="167" t="s">
        <v>37</v>
      </c>
      <c r="C235" s="311">
        <f>'SL CDKT'!G65</f>
        <v>613610638</v>
      </c>
      <c r="D235" s="311"/>
      <c r="E235" s="303">
        <v>0</v>
      </c>
      <c r="F235" s="314"/>
      <c r="G235" s="311">
        <f>'SL CDKT'!I65</f>
        <v>643170638</v>
      </c>
      <c r="H235" s="194"/>
      <c r="I235" s="374">
        <v>0</v>
      </c>
    </row>
    <row r="236" spans="1:9" x14ac:dyDescent="0.2">
      <c r="A236" s="167" t="s">
        <v>700</v>
      </c>
      <c r="C236" s="311">
        <f>'SL CDKT'!G67</f>
        <v>487303300</v>
      </c>
      <c r="D236" s="311"/>
      <c r="E236" s="303">
        <v>0</v>
      </c>
      <c r="F236" s="314"/>
      <c r="G236" s="311">
        <f>'SL CDKT'!I67</f>
        <v>52422500</v>
      </c>
      <c r="H236" s="194"/>
      <c r="I236" s="374">
        <v>0</v>
      </c>
    </row>
    <row r="237" spans="1:9" hidden="1" x14ac:dyDescent="0.2">
      <c r="A237" s="167" t="s">
        <v>998</v>
      </c>
      <c r="C237" s="311">
        <f>'SL CDKT'!G73</f>
        <v>0</v>
      </c>
      <c r="D237" s="311"/>
      <c r="E237" s="303">
        <v>0</v>
      </c>
      <c r="F237" s="314"/>
      <c r="G237" s="311">
        <f>'SL CDKT'!I73</f>
        <v>0</v>
      </c>
      <c r="H237" s="194"/>
      <c r="I237" s="374">
        <v>0</v>
      </c>
    </row>
    <row r="238" spans="1:9" hidden="1" x14ac:dyDescent="0.2">
      <c r="A238" s="167"/>
      <c r="C238" s="311"/>
      <c r="D238" s="311"/>
      <c r="E238" s="303"/>
      <c r="F238" s="314"/>
      <c r="G238" s="303"/>
      <c r="H238" s="194"/>
      <c r="I238" s="374"/>
    </row>
    <row r="239" spans="1:9" hidden="1" x14ac:dyDescent="0.2">
      <c r="A239" s="167"/>
      <c r="C239" s="311"/>
      <c r="D239" s="311"/>
      <c r="E239" s="303"/>
      <c r="F239" s="314"/>
      <c r="G239" s="303"/>
      <c r="H239" s="194"/>
      <c r="I239" s="374"/>
    </row>
    <row r="240" spans="1:9" hidden="1" x14ac:dyDescent="0.2">
      <c r="A240" s="167"/>
      <c r="C240" s="311"/>
      <c r="D240" s="311"/>
      <c r="E240" s="303"/>
      <c r="F240" s="314"/>
      <c r="G240" s="303"/>
      <c r="H240" s="194"/>
      <c r="I240" s="374"/>
    </row>
    <row r="241" spans="1:9" hidden="1" x14ac:dyDescent="0.2">
      <c r="A241" s="167"/>
      <c r="C241" s="311"/>
      <c r="D241" s="311"/>
      <c r="E241" s="303"/>
      <c r="F241" s="314"/>
      <c r="G241" s="303"/>
      <c r="H241" s="194"/>
      <c r="I241" s="374"/>
    </row>
    <row r="242" spans="1:9" hidden="1" x14ac:dyDescent="0.2">
      <c r="A242" s="167"/>
      <c r="C242" s="311"/>
      <c r="D242" s="311"/>
      <c r="E242" s="303"/>
      <c r="F242" s="314"/>
      <c r="G242" s="303"/>
      <c r="H242" s="194"/>
      <c r="I242" s="374"/>
    </row>
    <row r="243" spans="1:9" hidden="1" x14ac:dyDescent="0.2">
      <c r="A243" s="167"/>
      <c r="C243" s="311"/>
      <c r="D243" s="311"/>
      <c r="E243" s="303"/>
      <c r="F243" s="314"/>
      <c r="G243" s="303"/>
      <c r="H243" s="194"/>
      <c r="I243" s="374"/>
    </row>
    <row r="244" spans="1:9" hidden="1" x14ac:dyDescent="0.2">
      <c r="A244" s="167"/>
      <c r="C244" s="311"/>
      <c r="D244" s="311"/>
      <c r="E244" s="303"/>
      <c r="F244" s="314"/>
      <c r="G244" s="303"/>
      <c r="H244" s="194"/>
      <c r="I244" s="374"/>
    </row>
    <row r="245" spans="1:9" x14ac:dyDescent="0.2">
      <c r="A245" s="149"/>
      <c r="B245" s="149"/>
      <c r="C245" s="303"/>
      <c r="D245" s="303"/>
      <c r="E245" s="303"/>
      <c r="F245" s="309"/>
      <c r="G245" s="303"/>
      <c r="H245" s="309"/>
      <c r="I245" s="303"/>
    </row>
    <row r="246" spans="1:9" ht="14.25" thickBot="1" x14ac:dyDescent="0.25">
      <c r="A246" s="139" t="s">
        <v>678</v>
      </c>
      <c r="C246" s="305">
        <f>SUM(C235:C245)</f>
        <v>1100913938</v>
      </c>
      <c r="D246" s="306"/>
      <c r="E246" s="305">
        <f>SUM(E245:E245)</f>
        <v>0</v>
      </c>
      <c r="F246" s="307"/>
      <c r="G246" s="305">
        <f>SUM(G235:G245)</f>
        <v>695593138</v>
      </c>
      <c r="H246" s="308"/>
      <c r="I246" s="305">
        <f>SUM(I245:I245)</f>
        <v>0</v>
      </c>
    </row>
    <row r="247" spans="1:9" ht="5.0999999999999996" customHeight="1" thickTop="1" x14ac:dyDescent="0.2">
      <c r="C247" s="380"/>
      <c r="D247" s="381"/>
      <c r="E247" s="382"/>
      <c r="F247" s="382"/>
      <c r="G247" s="382"/>
      <c r="H247" s="383"/>
      <c r="I247" s="382"/>
    </row>
    <row r="248" spans="1:9" x14ac:dyDescent="0.2">
      <c r="C248" s="384">
        <f>BCDKT!H30</f>
        <v>1100913938</v>
      </c>
      <c r="D248" s="385"/>
      <c r="E248" s="386"/>
      <c r="F248" s="386"/>
      <c r="G248" s="384">
        <f>BCDKT!J30</f>
        <v>695593138</v>
      </c>
      <c r="H248" s="387"/>
      <c r="I248" s="386"/>
    </row>
    <row r="249" spans="1:9" x14ac:dyDescent="0.2">
      <c r="C249" s="338">
        <f>C246-C248</f>
        <v>0</v>
      </c>
      <c r="D249" s="304"/>
      <c r="G249" s="338">
        <f>G246-G248</f>
        <v>0</v>
      </c>
      <c r="H249" s="135"/>
    </row>
    <row r="250" spans="1:9" x14ac:dyDescent="0.2">
      <c r="C250" s="338"/>
      <c r="D250" s="304"/>
      <c r="G250" s="338"/>
      <c r="H250" s="135"/>
    </row>
    <row r="251" spans="1:9" x14ac:dyDescent="0.2">
      <c r="C251" s="338"/>
      <c r="D251" s="304"/>
      <c r="G251" s="338"/>
      <c r="H251" s="135"/>
    </row>
    <row r="252" spans="1:9" x14ac:dyDescent="0.2">
      <c r="C252" s="338"/>
      <c r="D252" s="304"/>
      <c r="G252" s="338"/>
      <c r="H252" s="135"/>
    </row>
    <row r="253" spans="1:9" x14ac:dyDescent="0.2">
      <c r="C253" s="338"/>
      <c r="D253" s="304"/>
      <c r="G253" s="338"/>
      <c r="H253" s="135"/>
    </row>
    <row r="254" spans="1:9" x14ac:dyDescent="0.2">
      <c r="C254" s="338"/>
      <c r="D254" s="304"/>
      <c r="G254" s="338"/>
      <c r="H254" s="135"/>
    </row>
    <row r="255" spans="1:9" x14ac:dyDescent="0.2">
      <c r="C255" s="338"/>
      <c r="D255" s="304"/>
      <c r="G255" s="338"/>
      <c r="H255" s="135"/>
    </row>
    <row r="256" spans="1:9" x14ac:dyDescent="0.2">
      <c r="C256" s="338"/>
      <c r="D256" s="304"/>
      <c r="G256" s="338"/>
      <c r="H256" s="135"/>
    </row>
    <row r="257" spans="1:9" x14ac:dyDescent="0.2">
      <c r="C257" s="338"/>
      <c r="D257" s="304"/>
      <c r="G257" s="338"/>
      <c r="H257" s="135"/>
    </row>
    <row r="258" spans="1:9" x14ac:dyDescent="0.2">
      <c r="C258" s="338"/>
      <c r="D258" s="304"/>
      <c r="G258" s="338"/>
      <c r="H258" s="135"/>
    </row>
    <row r="259" spans="1:9" x14ac:dyDescent="0.2">
      <c r="C259" s="338"/>
      <c r="D259" s="304"/>
      <c r="G259" s="338"/>
      <c r="H259" s="135"/>
    </row>
    <row r="260" spans="1:9" x14ac:dyDescent="0.2">
      <c r="C260" s="338"/>
      <c r="D260" s="304"/>
      <c r="G260" s="338"/>
      <c r="H260" s="135"/>
    </row>
    <row r="261" spans="1:9" x14ac:dyDescent="0.2">
      <c r="C261" s="338"/>
      <c r="D261" s="304"/>
      <c r="G261" s="338"/>
      <c r="H261" s="135"/>
    </row>
    <row r="262" spans="1:9" x14ac:dyDescent="0.2">
      <c r="C262" s="338"/>
      <c r="D262" s="304"/>
      <c r="G262" s="338"/>
      <c r="H262" s="135"/>
    </row>
    <row r="263" spans="1:9" x14ac:dyDescent="0.2">
      <c r="C263" s="338"/>
      <c r="D263" s="304"/>
      <c r="G263" s="338"/>
      <c r="H263" s="135"/>
    </row>
    <row r="264" spans="1:9" x14ac:dyDescent="0.2">
      <c r="C264" s="338"/>
      <c r="D264" s="304"/>
      <c r="G264" s="338"/>
      <c r="H264" s="135"/>
    </row>
    <row r="265" spans="1:9" x14ac:dyDescent="0.2">
      <c r="C265" s="338"/>
      <c r="D265" s="304"/>
      <c r="G265" s="338"/>
      <c r="H265" s="135"/>
    </row>
    <row r="266" spans="1:9" x14ac:dyDescent="0.2">
      <c r="C266" s="338"/>
      <c r="D266" s="304"/>
      <c r="G266" s="338"/>
      <c r="H266" s="135"/>
    </row>
    <row r="267" spans="1:9" x14ac:dyDescent="0.2">
      <c r="C267" s="338"/>
      <c r="D267" s="304"/>
      <c r="G267" s="338"/>
      <c r="H267" s="135"/>
    </row>
    <row r="268" spans="1:9" x14ac:dyDescent="0.2">
      <c r="C268" s="338"/>
      <c r="D268" s="304"/>
      <c r="G268" s="338"/>
      <c r="H268" s="135"/>
    </row>
    <row r="269" spans="1:9" x14ac:dyDescent="0.2">
      <c r="C269" s="338"/>
      <c r="D269" s="304"/>
      <c r="G269" s="338"/>
      <c r="H269" s="135"/>
    </row>
    <row r="270" spans="1:9" ht="15" x14ac:dyDescent="0.25">
      <c r="A270" s="409" t="str">
        <f>TM!$A$16&amp;". "&amp;TM!$B$16</f>
        <v>14. Thuế và các khoản phải thu nhà nước</v>
      </c>
      <c r="B270" s="484"/>
      <c r="C270" s="485"/>
      <c r="D270" s="485"/>
      <c r="E270" s="484"/>
      <c r="F270" s="484"/>
      <c r="G270" s="485"/>
      <c r="H270" s="485"/>
      <c r="I270" s="482" t="s">
        <v>859</v>
      </c>
    </row>
    <row r="271" spans="1:9" x14ac:dyDescent="0.2">
      <c r="D271" s="304"/>
      <c r="H271" s="135"/>
    </row>
    <row r="272" spans="1:9" x14ac:dyDescent="0.2">
      <c r="D272" s="304"/>
      <c r="H272" s="135"/>
    </row>
    <row r="273" spans="1:15" x14ac:dyDescent="0.2">
      <c r="D273" s="304"/>
      <c r="E273" s="556" t="str">
        <f>$C$4</f>
        <v>Năm 2015</v>
      </c>
      <c r="F273" s="556"/>
      <c r="G273" s="556"/>
      <c r="H273" s="135"/>
    </row>
    <row r="274" spans="1:15" x14ac:dyDescent="0.2">
      <c r="A274" s="435"/>
      <c r="B274" s="435"/>
      <c r="C274" s="567" t="s">
        <v>1136</v>
      </c>
      <c r="D274" s="435"/>
      <c r="E274" s="162" t="s">
        <v>1000</v>
      </c>
      <c r="F274" s="162"/>
      <c r="G274" s="162" t="s">
        <v>1001</v>
      </c>
      <c r="H274" s="435"/>
      <c r="I274" s="567" t="s">
        <v>815</v>
      </c>
    </row>
    <row r="275" spans="1:15" x14ac:dyDescent="0.2">
      <c r="A275" s="438"/>
      <c r="B275" s="438"/>
      <c r="C275" s="143" t="s">
        <v>450</v>
      </c>
      <c r="D275" s="143"/>
      <c r="E275" s="143" t="s">
        <v>450</v>
      </c>
      <c r="F275" s="143"/>
      <c r="G275" s="143" t="s">
        <v>450</v>
      </c>
      <c r="H275" s="143"/>
      <c r="I275" s="143" t="s">
        <v>450</v>
      </c>
    </row>
    <row r="276" spans="1:15" x14ac:dyDescent="0.2">
      <c r="A276" s="213"/>
      <c r="B276" s="213"/>
      <c r="C276" s="302"/>
      <c r="D276" s="302"/>
      <c r="E276" s="160"/>
      <c r="F276" s="160"/>
      <c r="G276" s="302"/>
      <c r="H276" s="302"/>
      <c r="I276" s="160"/>
    </row>
    <row r="277" spans="1:15" x14ac:dyDescent="0.2">
      <c r="A277" s="167" t="s">
        <v>876</v>
      </c>
      <c r="C277" s="311">
        <v>105437673</v>
      </c>
      <c r="D277" s="311"/>
      <c r="E277" s="303">
        <v>0</v>
      </c>
      <c r="F277" s="314"/>
      <c r="G277" s="303">
        <v>47846412</v>
      </c>
      <c r="H277" s="194"/>
      <c r="I277" s="303">
        <f>C277-G277+E277</f>
        <v>57591261</v>
      </c>
    </row>
    <row r="278" spans="1:15" x14ac:dyDescent="0.2">
      <c r="A278" s="167" t="s">
        <v>723</v>
      </c>
      <c r="C278" s="311">
        <v>67670299</v>
      </c>
      <c r="D278" s="311"/>
      <c r="E278" s="303">
        <v>6897219</v>
      </c>
      <c r="F278" s="314"/>
      <c r="G278" s="303">
        <v>54845419</v>
      </c>
      <c r="H278" s="194"/>
      <c r="I278" s="303">
        <f>C278-G278+E278</f>
        <v>19722099</v>
      </c>
    </row>
    <row r="279" spans="1:15" hidden="1" x14ac:dyDescent="0.2">
      <c r="A279" s="167" t="s">
        <v>877</v>
      </c>
      <c r="C279" s="311">
        <v>0</v>
      </c>
      <c r="D279" s="311"/>
      <c r="E279" s="303">
        <v>0</v>
      </c>
      <c r="F279" s="314"/>
      <c r="G279" s="303">
        <v>0</v>
      </c>
      <c r="H279" s="194"/>
      <c r="I279" s="303">
        <f>C279-G279+E279</f>
        <v>0</v>
      </c>
    </row>
    <row r="280" spans="1:15" hidden="1" x14ac:dyDescent="0.2">
      <c r="A280" s="167"/>
      <c r="C280" s="311"/>
      <c r="D280" s="311"/>
      <c r="E280" s="303"/>
      <c r="F280" s="314"/>
      <c r="G280" s="303"/>
      <c r="H280" s="194"/>
      <c r="I280" s="303"/>
    </row>
    <row r="281" spans="1:15" hidden="1" x14ac:dyDescent="0.2">
      <c r="A281" s="167"/>
      <c r="C281" s="311"/>
      <c r="D281" s="311"/>
      <c r="E281" s="303"/>
      <c r="F281" s="314"/>
      <c r="G281" s="303"/>
      <c r="H281" s="194"/>
      <c r="I281" s="303"/>
    </row>
    <row r="282" spans="1:15" hidden="1" x14ac:dyDescent="0.2">
      <c r="A282" s="167"/>
      <c r="C282" s="311"/>
      <c r="D282" s="311"/>
      <c r="E282" s="303"/>
      <c r="F282" s="314"/>
      <c r="G282" s="303"/>
      <c r="H282" s="194"/>
      <c r="I282" s="303"/>
    </row>
    <row r="283" spans="1:15" hidden="1" x14ac:dyDescent="0.2">
      <c r="A283" s="167"/>
      <c r="C283" s="311"/>
      <c r="D283" s="311"/>
      <c r="E283" s="303"/>
      <c r="F283" s="314"/>
      <c r="G283" s="303"/>
      <c r="H283" s="194"/>
      <c r="I283" s="303"/>
    </row>
    <row r="284" spans="1:15" hidden="1" x14ac:dyDescent="0.2">
      <c r="A284" s="167"/>
      <c r="C284" s="311"/>
      <c r="D284" s="311"/>
      <c r="E284" s="303"/>
      <c r="F284" s="314"/>
      <c r="G284" s="303"/>
      <c r="H284" s="194"/>
      <c r="I284" s="303"/>
    </row>
    <row r="285" spans="1:15" hidden="1" x14ac:dyDescent="0.2">
      <c r="A285" s="167"/>
      <c r="C285" s="311"/>
      <c r="D285" s="311"/>
      <c r="E285" s="303"/>
      <c r="F285" s="314"/>
      <c r="G285" s="303"/>
      <c r="H285" s="194"/>
      <c r="I285" s="303"/>
    </row>
    <row r="286" spans="1:15" hidden="1" x14ac:dyDescent="0.2">
      <c r="A286" s="167"/>
      <c r="C286" s="311"/>
      <c r="D286" s="311"/>
      <c r="E286" s="303"/>
      <c r="F286" s="314"/>
      <c r="G286" s="303"/>
      <c r="H286" s="194"/>
      <c r="I286" s="303"/>
    </row>
    <row r="287" spans="1:15" x14ac:dyDescent="0.2">
      <c r="A287" s="149"/>
      <c r="B287" s="149"/>
      <c r="C287" s="303"/>
      <c r="D287" s="303"/>
      <c r="E287" s="303"/>
      <c r="F287" s="309"/>
      <c r="G287" s="303"/>
      <c r="H287" s="309"/>
      <c r="I287" s="303"/>
    </row>
    <row r="288" spans="1:15" s="139" customFormat="1" ht="14.25" thickBot="1" x14ac:dyDescent="0.25">
      <c r="A288" s="139" t="s">
        <v>678</v>
      </c>
      <c r="B288" s="136"/>
      <c r="C288" s="305">
        <f>SUM(C277:C287)</f>
        <v>173107972</v>
      </c>
      <c r="D288" s="306"/>
      <c r="E288" s="305">
        <f>SUM(E277:E287)</f>
        <v>6897219</v>
      </c>
      <c r="F288" s="307"/>
      <c r="G288" s="305">
        <f>SUM(G277:G287)</f>
        <v>102691831</v>
      </c>
      <c r="H288" s="308"/>
      <c r="I288" s="305">
        <f>SUM(I277:I287)</f>
        <v>77313360</v>
      </c>
      <c r="J288" s="136"/>
      <c r="K288" s="136"/>
      <c r="L288" s="136"/>
      <c r="M288" s="136"/>
      <c r="N288" s="136"/>
      <c r="O288" s="136"/>
    </row>
    <row r="289" spans="1:15" ht="5.0999999999999996" customHeight="1" thickTop="1" x14ac:dyDescent="0.2">
      <c r="D289" s="304"/>
      <c r="H289" s="135"/>
    </row>
    <row r="290" spans="1:15" x14ac:dyDescent="0.2">
      <c r="C290" s="384">
        <f>BCDKT!J35</f>
        <v>173107972</v>
      </c>
      <c r="D290" s="385"/>
      <c r="E290" s="386"/>
      <c r="F290" s="386"/>
      <c r="G290" s="386"/>
      <c r="H290" s="387"/>
      <c r="I290" s="386">
        <f>BCDKT!H35</f>
        <v>77313360</v>
      </c>
    </row>
    <row r="291" spans="1:15" s="139" customFormat="1" x14ac:dyDescent="0.2">
      <c r="A291" s="136"/>
      <c r="B291" s="136"/>
      <c r="C291" s="338">
        <f>C288-C290</f>
        <v>0</v>
      </c>
      <c r="D291" s="304"/>
      <c r="E291" s="136"/>
      <c r="F291" s="136"/>
      <c r="G291" s="338"/>
      <c r="H291" s="135"/>
      <c r="I291" s="338">
        <f>I288-I290</f>
        <v>0</v>
      </c>
      <c r="J291" s="136"/>
      <c r="K291" s="136"/>
      <c r="L291" s="136"/>
      <c r="M291" s="136"/>
      <c r="N291" s="136"/>
      <c r="O291" s="136"/>
    </row>
    <row r="292" spans="1:15" s="139" customFormat="1" x14ac:dyDescent="0.2">
      <c r="A292" s="136"/>
      <c r="B292" s="136"/>
      <c r="C292" s="338"/>
      <c r="D292" s="304"/>
      <c r="E292" s="136"/>
      <c r="F292" s="136"/>
      <c r="G292" s="198"/>
      <c r="H292" s="135"/>
      <c r="I292" s="136"/>
      <c r="J292" s="136"/>
      <c r="K292" s="136"/>
      <c r="L292" s="136"/>
      <c r="M292" s="136"/>
      <c r="N292" s="136"/>
      <c r="O292" s="136"/>
    </row>
    <row r="293" spans="1:15" s="139" customFormat="1" x14ac:dyDescent="0.2">
      <c r="A293" s="136"/>
      <c r="B293" s="136"/>
      <c r="C293" s="167"/>
      <c r="D293" s="304"/>
      <c r="E293" s="136"/>
      <c r="F293" s="136"/>
      <c r="G293" s="136"/>
      <c r="H293" s="135"/>
      <c r="I293" s="136"/>
      <c r="J293" s="136"/>
      <c r="K293" s="136"/>
      <c r="L293" s="136"/>
      <c r="M293" s="136"/>
      <c r="N293" s="136"/>
      <c r="O293" s="136"/>
    </row>
    <row r="294" spans="1:15" s="139" customFormat="1" x14ac:dyDescent="0.2">
      <c r="A294" s="136"/>
      <c r="B294" s="136"/>
      <c r="C294" s="167"/>
      <c r="D294" s="304"/>
      <c r="E294" s="136"/>
      <c r="F294" s="136"/>
      <c r="G294" s="136"/>
      <c r="H294" s="135"/>
      <c r="I294" s="136"/>
      <c r="J294" s="136"/>
      <c r="K294" s="136"/>
      <c r="L294" s="136"/>
      <c r="M294" s="136"/>
      <c r="N294" s="136"/>
      <c r="O294" s="136"/>
    </row>
    <row r="295" spans="1:15" s="139" customFormat="1" x14ac:dyDescent="0.2">
      <c r="A295" s="136"/>
      <c r="B295" s="136"/>
      <c r="C295" s="167"/>
      <c r="D295" s="304"/>
      <c r="E295" s="136"/>
      <c r="F295" s="136"/>
      <c r="G295" s="136"/>
      <c r="H295" s="135"/>
      <c r="I295" s="136"/>
      <c r="J295" s="136"/>
      <c r="K295" s="136"/>
      <c r="L295" s="136"/>
      <c r="M295" s="136"/>
      <c r="N295" s="136"/>
      <c r="O295" s="136"/>
    </row>
    <row r="296" spans="1:15" s="139" customFormat="1" x14ac:dyDescent="0.2">
      <c r="A296" s="136"/>
      <c r="B296" s="136"/>
      <c r="C296" s="167"/>
      <c r="D296" s="304"/>
      <c r="E296" s="136"/>
      <c r="F296" s="136"/>
      <c r="G296" s="136"/>
      <c r="H296" s="135"/>
      <c r="I296" s="136"/>
      <c r="J296" s="136"/>
      <c r="K296" s="136"/>
      <c r="L296" s="136"/>
      <c r="M296" s="136"/>
      <c r="N296" s="136"/>
      <c r="O296" s="136"/>
    </row>
    <row r="297" spans="1:15" s="139" customFormat="1" x14ac:dyDescent="0.2">
      <c r="A297" s="136"/>
      <c r="B297" s="136"/>
      <c r="C297" s="167"/>
      <c r="D297" s="304"/>
      <c r="E297" s="136"/>
      <c r="F297" s="136"/>
      <c r="G297" s="136"/>
      <c r="H297" s="135"/>
      <c r="I297" s="136"/>
      <c r="J297" s="136"/>
      <c r="K297" s="136"/>
      <c r="L297" s="136"/>
      <c r="M297" s="136"/>
      <c r="N297" s="136"/>
      <c r="O297" s="136"/>
    </row>
    <row r="298" spans="1:15" s="139" customFormat="1" x14ac:dyDescent="0.2">
      <c r="A298" s="136"/>
      <c r="B298" s="136"/>
      <c r="C298" s="167"/>
      <c r="D298" s="304"/>
      <c r="E298" s="136"/>
      <c r="F298" s="136"/>
      <c r="G298" s="136"/>
      <c r="H298" s="135"/>
      <c r="I298" s="136"/>
      <c r="J298" s="136"/>
      <c r="K298" s="136"/>
      <c r="L298" s="136"/>
      <c r="M298" s="136"/>
      <c r="N298" s="136"/>
      <c r="O298" s="136"/>
    </row>
    <row r="299" spans="1:15" s="139" customFormat="1" x14ac:dyDescent="0.2">
      <c r="A299" s="136"/>
      <c r="B299" s="136"/>
      <c r="C299" s="167"/>
      <c r="D299" s="304"/>
      <c r="E299" s="136"/>
      <c r="F299" s="136"/>
      <c r="G299" s="136"/>
      <c r="H299" s="135"/>
      <c r="I299" s="136"/>
      <c r="J299" s="136"/>
      <c r="K299" s="136"/>
      <c r="L299" s="136"/>
      <c r="M299" s="136"/>
      <c r="N299" s="136"/>
      <c r="O299" s="136"/>
    </row>
    <row r="300" spans="1:15" s="139" customFormat="1" ht="15" x14ac:dyDescent="0.25">
      <c r="A300" s="409" t="str">
        <f>TM!$A$22&amp;". "&amp;TM!$B$22</f>
        <v>20. Chi phí sản xuất kinh doanh dài hạn</v>
      </c>
      <c r="B300" s="484"/>
      <c r="C300" s="485"/>
      <c r="D300" s="485"/>
      <c r="E300" s="484"/>
      <c r="F300" s="484"/>
      <c r="G300" s="485"/>
      <c r="H300" s="485"/>
      <c r="I300" s="482" t="s">
        <v>859</v>
      </c>
      <c r="J300" s="136"/>
      <c r="K300" s="136"/>
      <c r="L300" s="136"/>
      <c r="M300" s="136"/>
      <c r="N300" s="136"/>
      <c r="O300" s="136"/>
    </row>
    <row r="301" spans="1:15" s="139" customFormat="1" x14ac:dyDescent="0.2">
      <c r="A301" s="392"/>
      <c r="B301" s="392"/>
      <c r="C301" s="167"/>
      <c r="D301" s="167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</row>
    <row r="302" spans="1:15" s="139" customFormat="1" x14ac:dyDescent="0.2">
      <c r="A302" s="435"/>
      <c r="B302" s="435"/>
      <c r="C302" s="557" t="str">
        <f>$C$3</f>
        <v>31/12/2015</v>
      </c>
      <c r="D302" s="557"/>
      <c r="E302" s="557"/>
      <c r="F302" s="301"/>
      <c r="G302" s="557" t="str">
        <f>$E$3</f>
        <v>31/12/2014</v>
      </c>
      <c r="H302" s="557"/>
      <c r="I302" s="557"/>
      <c r="J302" s="136"/>
      <c r="K302" s="136"/>
      <c r="L302" s="136"/>
      <c r="M302" s="136"/>
      <c r="N302" s="136"/>
      <c r="O302" s="136"/>
    </row>
    <row r="303" spans="1:15" s="139" customFormat="1" ht="27" x14ac:dyDescent="0.2">
      <c r="A303" s="438"/>
      <c r="B303" s="438"/>
      <c r="C303" s="340" t="s">
        <v>794</v>
      </c>
      <c r="D303" s="437"/>
      <c r="E303" s="340" t="s">
        <v>1004</v>
      </c>
      <c r="F303" s="438"/>
      <c r="G303" s="340" t="s">
        <v>823</v>
      </c>
      <c r="H303" s="437"/>
      <c r="I303" s="340" t="s">
        <v>1004</v>
      </c>
      <c r="J303" s="136"/>
      <c r="K303" s="136"/>
      <c r="L303" s="136"/>
      <c r="M303" s="136"/>
      <c r="N303" s="136"/>
      <c r="O303" s="136"/>
    </row>
    <row r="304" spans="1:15" s="139" customFormat="1" x14ac:dyDescent="0.2">
      <c r="A304" s="213"/>
      <c r="B304" s="213"/>
      <c r="C304" s="302"/>
      <c r="D304" s="302"/>
      <c r="E304" s="160"/>
      <c r="F304" s="160"/>
      <c r="G304" s="302"/>
      <c r="H304" s="302"/>
      <c r="I304" s="160"/>
      <c r="J304" s="136"/>
      <c r="K304" s="136"/>
      <c r="L304" s="136"/>
      <c r="M304" s="136"/>
      <c r="N304" s="136"/>
      <c r="O304" s="136"/>
    </row>
    <row r="305" spans="1:15" s="139" customFormat="1" x14ac:dyDescent="0.2">
      <c r="A305" s="167"/>
      <c r="B305" s="136"/>
      <c r="C305" s="311"/>
      <c r="D305" s="311"/>
      <c r="E305" s="303"/>
      <c r="F305" s="314"/>
      <c r="G305" s="311"/>
      <c r="H305" s="194"/>
      <c r="I305" s="374"/>
      <c r="J305" s="136"/>
      <c r="K305" s="136"/>
      <c r="L305" s="136"/>
      <c r="M305" s="136"/>
      <c r="N305" s="136"/>
      <c r="O305" s="136"/>
    </row>
    <row r="306" spans="1:15" s="139" customFormat="1" x14ac:dyDescent="0.2">
      <c r="A306" s="167"/>
      <c r="B306" s="136"/>
      <c r="C306" s="311"/>
      <c r="D306" s="311"/>
      <c r="E306" s="303"/>
      <c r="F306" s="314"/>
      <c r="G306" s="311"/>
      <c r="H306" s="194"/>
      <c r="I306" s="374"/>
      <c r="J306" s="136"/>
      <c r="K306" s="136"/>
      <c r="L306" s="136"/>
      <c r="M306" s="136"/>
      <c r="N306" s="136"/>
      <c r="O306" s="136"/>
    </row>
    <row r="307" spans="1:15" s="139" customFormat="1" x14ac:dyDescent="0.2">
      <c r="A307" s="167"/>
      <c r="B307" s="136"/>
      <c r="C307" s="311"/>
      <c r="D307" s="311"/>
      <c r="E307" s="303"/>
      <c r="F307" s="314"/>
      <c r="G307" s="311"/>
      <c r="H307" s="194"/>
      <c r="I307" s="374"/>
      <c r="J307" s="136"/>
      <c r="K307" s="136"/>
      <c r="L307" s="136"/>
      <c r="M307" s="136"/>
      <c r="N307" s="136"/>
      <c r="O307" s="136"/>
    </row>
    <row r="308" spans="1:15" s="139" customFormat="1" x14ac:dyDescent="0.2">
      <c r="A308" s="167"/>
      <c r="B308" s="136"/>
      <c r="C308" s="311"/>
      <c r="D308" s="311"/>
      <c r="E308" s="303"/>
      <c r="F308" s="314"/>
      <c r="G308" s="303"/>
      <c r="H308" s="194"/>
      <c r="I308" s="374"/>
      <c r="J308" s="136"/>
      <c r="K308" s="136"/>
      <c r="L308" s="136"/>
      <c r="M308" s="136"/>
      <c r="N308" s="136"/>
      <c r="O308" s="136"/>
    </row>
    <row r="309" spans="1:15" s="139" customFormat="1" x14ac:dyDescent="0.2">
      <c r="A309" s="167"/>
      <c r="B309" s="136"/>
      <c r="C309" s="311"/>
      <c r="D309" s="311"/>
      <c r="E309" s="303"/>
      <c r="F309" s="314"/>
      <c r="G309" s="303"/>
      <c r="H309" s="194"/>
      <c r="I309" s="374"/>
      <c r="J309" s="136"/>
      <c r="K309" s="136"/>
      <c r="L309" s="136"/>
      <c r="M309" s="136"/>
      <c r="N309" s="136"/>
      <c r="O309" s="136"/>
    </row>
    <row r="310" spans="1:15" s="139" customFormat="1" x14ac:dyDescent="0.2">
      <c r="A310" s="167"/>
      <c r="B310" s="136"/>
      <c r="C310" s="311"/>
      <c r="D310" s="311"/>
      <c r="E310" s="303"/>
      <c r="F310" s="314"/>
      <c r="G310" s="303"/>
      <c r="H310" s="194"/>
      <c r="I310" s="374"/>
      <c r="J310" s="136"/>
      <c r="K310" s="136"/>
      <c r="L310" s="136"/>
      <c r="M310" s="136"/>
      <c r="N310" s="136"/>
      <c r="O310" s="136"/>
    </row>
    <row r="311" spans="1:15" s="139" customFormat="1" x14ac:dyDescent="0.2">
      <c r="A311" s="167"/>
      <c r="B311" s="136"/>
      <c r="C311" s="311"/>
      <c r="D311" s="311"/>
      <c r="E311" s="303"/>
      <c r="F311" s="314"/>
      <c r="G311" s="303"/>
      <c r="H311" s="194"/>
      <c r="I311" s="374"/>
      <c r="J311" s="136"/>
      <c r="K311" s="136"/>
      <c r="L311" s="136"/>
      <c r="M311" s="136"/>
      <c r="N311" s="136"/>
      <c r="O311" s="136"/>
    </row>
    <row r="312" spans="1:15" s="139" customFormat="1" x14ac:dyDescent="0.2">
      <c r="A312" s="167"/>
      <c r="B312" s="136"/>
      <c r="C312" s="311"/>
      <c r="D312" s="311"/>
      <c r="E312" s="303"/>
      <c r="F312" s="314"/>
      <c r="G312" s="303"/>
      <c r="H312" s="194"/>
      <c r="I312" s="374"/>
      <c r="J312" s="136"/>
      <c r="K312" s="136"/>
      <c r="L312" s="136"/>
      <c r="M312" s="136"/>
      <c r="N312" s="136"/>
      <c r="O312" s="136"/>
    </row>
    <row r="313" spans="1:15" s="139" customFormat="1" x14ac:dyDescent="0.2">
      <c r="A313" s="167"/>
      <c r="B313" s="136"/>
      <c r="C313" s="311"/>
      <c r="D313" s="311"/>
      <c r="E313" s="303"/>
      <c r="F313" s="314"/>
      <c r="G313" s="303"/>
      <c r="H313" s="194"/>
      <c r="I313" s="374"/>
      <c r="J313" s="136"/>
      <c r="K313" s="136"/>
      <c r="L313" s="136"/>
      <c r="M313" s="136"/>
      <c r="N313" s="136"/>
      <c r="O313" s="136"/>
    </row>
    <row r="314" spans="1:15" s="139" customFormat="1" x14ac:dyDescent="0.2">
      <c r="A314" s="167"/>
      <c r="B314" s="136"/>
      <c r="C314" s="311"/>
      <c r="D314" s="311"/>
      <c r="E314" s="303"/>
      <c r="F314" s="314"/>
      <c r="G314" s="303"/>
      <c r="H314" s="194"/>
      <c r="I314" s="374"/>
      <c r="J314" s="136"/>
      <c r="K314" s="136"/>
      <c r="L314" s="136"/>
      <c r="M314" s="136"/>
      <c r="N314" s="136"/>
      <c r="O314" s="136"/>
    </row>
    <row r="315" spans="1:15" s="139" customFormat="1" x14ac:dyDescent="0.2">
      <c r="A315" s="149"/>
      <c r="B315" s="149"/>
      <c r="C315" s="303"/>
      <c r="D315" s="303"/>
      <c r="E315" s="303"/>
      <c r="F315" s="309"/>
      <c r="G315" s="303"/>
      <c r="H315" s="309"/>
      <c r="I315" s="303"/>
      <c r="J315" s="136"/>
      <c r="K315" s="136"/>
      <c r="L315" s="136"/>
      <c r="M315" s="136"/>
      <c r="N315" s="136"/>
      <c r="O315" s="136"/>
    </row>
    <row r="316" spans="1:15" s="139" customFormat="1" ht="14.25" thickBot="1" x14ac:dyDescent="0.25">
      <c r="A316" s="139" t="s">
        <v>678</v>
      </c>
      <c r="B316" s="136"/>
      <c r="C316" s="305">
        <f>SUM(C305:C315)</f>
        <v>0</v>
      </c>
      <c r="D316" s="306"/>
      <c r="E316" s="305">
        <f>SUM(E315:E315)</f>
        <v>0</v>
      </c>
      <c r="F316" s="307"/>
      <c r="G316" s="305">
        <f>SUM(G305:G315)</f>
        <v>0</v>
      </c>
      <c r="H316" s="308"/>
      <c r="I316" s="305">
        <f>SUM(I315:I315)</f>
        <v>0</v>
      </c>
      <c r="J316" s="136"/>
      <c r="K316" s="136"/>
      <c r="L316" s="136"/>
      <c r="M316" s="136"/>
      <c r="N316" s="136"/>
      <c r="O316" s="136"/>
    </row>
    <row r="317" spans="1:15" s="139" customFormat="1" ht="14.25" thickTop="1" x14ac:dyDescent="0.2">
      <c r="A317" s="136"/>
      <c r="B317" s="136"/>
      <c r="C317" s="380"/>
      <c r="D317" s="381"/>
      <c r="E317" s="382"/>
      <c r="F317" s="382"/>
      <c r="G317" s="382"/>
      <c r="H317" s="383"/>
      <c r="I317" s="382"/>
      <c r="J317" s="136"/>
      <c r="K317" s="136"/>
      <c r="L317" s="136"/>
      <c r="M317" s="136"/>
      <c r="N317" s="136"/>
      <c r="O317" s="136"/>
    </row>
    <row r="318" spans="1:15" s="139" customFormat="1" x14ac:dyDescent="0.2">
      <c r="A318" s="136"/>
      <c r="B318" s="136"/>
      <c r="C318" s="384">
        <f>BCDKT!H100</f>
        <v>0</v>
      </c>
      <c r="D318" s="385"/>
      <c r="E318" s="386"/>
      <c r="F318" s="386"/>
      <c r="G318" s="384">
        <f>BCDKT!J100</f>
        <v>0</v>
      </c>
      <c r="H318" s="387"/>
      <c r="I318" s="386"/>
      <c r="J318" s="136"/>
      <c r="K318" s="136"/>
      <c r="L318" s="136"/>
      <c r="M318" s="136"/>
      <c r="N318" s="136"/>
      <c r="O318" s="136"/>
    </row>
    <row r="319" spans="1:15" s="139" customFormat="1" x14ac:dyDescent="0.2">
      <c r="A319" s="136"/>
      <c r="B319" s="136"/>
      <c r="C319" s="338">
        <f>C316-C318</f>
        <v>0</v>
      </c>
      <c r="D319" s="304"/>
      <c r="E319" s="136"/>
      <c r="F319" s="136"/>
      <c r="G319" s="338">
        <f>G316-G318</f>
        <v>0</v>
      </c>
      <c r="H319" s="135"/>
      <c r="I319" s="136"/>
      <c r="J319" s="136"/>
      <c r="K319" s="136"/>
      <c r="L319" s="136"/>
      <c r="M319" s="136"/>
      <c r="N319" s="136"/>
      <c r="O319" s="136"/>
    </row>
    <row r="320" spans="1:15" s="139" customFormat="1" x14ac:dyDescent="0.2">
      <c r="A320" s="136"/>
      <c r="B320" s="136"/>
      <c r="C320" s="167"/>
      <c r="D320" s="304"/>
      <c r="E320" s="136"/>
      <c r="F320" s="136"/>
      <c r="G320" s="136"/>
      <c r="H320" s="135"/>
      <c r="I320" s="136"/>
      <c r="J320" s="136"/>
      <c r="K320" s="136"/>
      <c r="L320" s="136"/>
      <c r="M320" s="136"/>
      <c r="N320" s="136"/>
      <c r="O320" s="136"/>
    </row>
    <row r="321" spans="1:15" s="139" customFormat="1" x14ac:dyDescent="0.2">
      <c r="A321" s="136"/>
      <c r="B321" s="136"/>
      <c r="C321" s="167"/>
      <c r="D321" s="304"/>
      <c r="E321" s="136"/>
      <c r="F321" s="136"/>
      <c r="G321" s="136"/>
      <c r="H321" s="135"/>
      <c r="I321" s="136"/>
      <c r="J321" s="136"/>
      <c r="K321" s="136"/>
      <c r="L321" s="136"/>
      <c r="M321" s="136"/>
      <c r="N321" s="136"/>
      <c r="O321" s="136"/>
    </row>
    <row r="322" spans="1:15" s="139" customFormat="1" x14ac:dyDescent="0.2">
      <c r="A322" s="136"/>
      <c r="B322" s="136"/>
      <c r="C322" s="167"/>
      <c r="D322" s="304"/>
      <c r="E322" s="136"/>
      <c r="F322" s="136"/>
      <c r="G322" s="136"/>
      <c r="H322" s="135"/>
      <c r="I322" s="136"/>
      <c r="J322" s="136"/>
      <c r="K322" s="136"/>
      <c r="L322" s="136"/>
      <c r="M322" s="136"/>
      <c r="N322" s="136"/>
      <c r="O322" s="136"/>
    </row>
    <row r="323" spans="1:15" s="139" customFormat="1" x14ac:dyDescent="0.2">
      <c r="A323" s="136"/>
      <c r="B323" s="136"/>
      <c r="C323" s="167"/>
      <c r="D323" s="304"/>
      <c r="E323" s="136"/>
      <c r="F323" s="136"/>
      <c r="G323" s="136"/>
      <c r="H323" s="135"/>
      <c r="I323" s="136"/>
      <c r="J323" s="136"/>
      <c r="K323" s="136"/>
      <c r="L323" s="136"/>
      <c r="M323" s="136"/>
      <c r="N323" s="136"/>
      <c r="O323" s="136"/>
    </row>
    <row r="324" spans="1:15" s="139" customFormat="1" x14ac:dyDescent="0.2">
      <c r="A324" s="136"/>
      <c r="B324" s="136"/>
      <c r="C324" s="167"/>
      <c r="D324" s="304"/>
      <c r="E324" s="136"/>
      <c r="F324" s="136"/>
      <c r="G324" s="136"/>
      <c r="H324" s="135"/>
      <c r="I324" s="136"/>
      <c r="J324" s="136"/>
      <c r="K324" s="136"/>
      <c r="L324" s="136"/>
      <c r="M324" s="136"/>
      <c r="N324" s="136"/>
      <c r="O324" s="136"/>
    </row>
    <row r="325" spans="1:15" s="139" customFormat="1" x14ac:dyDescent="0.2">
      <c r="A325" s="136"/>
      <c r="B325" s="136"/>
      <c r="C325" s="167"/>
      <c r="D325" s="304"/>
      <c r="E325" s="136"/>
      <c r="F325" s="136"/>
      <c r="G325" s="136"/>
      <c r="H325" s="135"/>
      <c r="I325" s="136"/>
      <c r="J325" s="136"/>
      <c r="K325" s="136"/>
      <c r="L325" s="136"/>
      <c r="M325" s="136"/>
      <c r="N325" s="136"/>
      <c r="O325" s="136"/>
    </row>
    <row r="326" spans="1:15" s="139" customFormat="1" x14ac:dyDescent="0.2">
      <c r="A326" s="136"/>
      <c r="B326" s="136"/>
      <c r="C326" s="167"/>
      <c r="D326" s="304"/>
      <c r="E326" s="136"/>
      <c r="F326" s="136"/>
      <c r="G326" s="136"/>
      <c r="H326" s="135"/>
      <c r="I326" s="136"/>
      <c r="J326" s="136"/>
      <c r="K326" s="136"/>
      <c r="L326" s="136"/>
      <c r="M326" s="136"/>
      <c r="N326" s="136"/>
      <c r="O326" s="136"/>
    </row>
    <row r="327" spans="1:15" s="139" customFormat="1" x14ac:dyDescent="0.2">
      <c r="A327" s="136"/>
      <c r="B327" s="136"/>
      <c r="C327" s="167"/>
      <c r="D327" s="304"/>
      <c r="E327" s="136"/>
      <c r="F327" s="136"/>
      <c r="G327" s="136"/>
      <c r="H327" s="135"/>
      <c r="I327" s="136"/>
      <c r="J327" s="136"/>
      <c r="K327" s="136"/>
      <c r="L327" s="136"/>
      <c r="M327" s="136"/>
      <c r="N327" s="136"/>
      <c r="O327" s="136"/>
    </row>
    <row r="328" spans="1:15" s="139" customFormat="1" x14ac:dyDescent="0.2">
      <c r="A328" s="136"/>
      <c r="B328" s="136"/>
      <c r="C328" s="167"/>
      <c r="D328" s="304"/>
      <c r="E328" s="136"/>
      <c r="F328" s="136"/>
      <c r="G328" s="136"/>
      <c r="H328" s="135"/>
      <c r="I328" s="136"/>
      <c r="J328" s="136"/>
      <c r="K328" s="136"/>
      <c r="L328" s="136"/>
      <c r="M328" s="136"/>
      <c r="N328" s="136"/>
      <c r="O328" s="136"/>
    </row>
    <row r="329" spans="1:15" s="139" customFormat="1" x14ac:dyDescent="0.2">
      <c r="A329" s="136"/>
      <c r="B329" s="136"/>
      <c r="C329" s="167"/>
      <c r="D329" s="304"/>
      <c r="E329" s="136"/>
      <c r="F329" s="136"/>
      <c r="G329" s="136"/>
      <c r="H329" s="135"/>
      <c r="I329" s="136"/>
      <c r="J329" s="136"/>
      <c r="K329" s="136"/>
      <c r="L329" s="136"/>
      <c r="M329" s="136"/>
      <c r="N329" s="136"/>
      <c r="O329" s="136"/>
    </row>
    <row r="330" spans="1:15" s="139" customFormat="1" ht="15" x14ac:dyDescent="0.25">
      <c r="A330" s="409" t="str">
        <f>TM!$A$25&amp;". "&amp;TM!$B$26</f>
        <v>23. Thuế và các khoản phải nộp nhà nước</v>
      </c>
      <c r="B330" s="484"/>
      <c r="C330" s="485"/>
      <c r="D330" s="485"/>
      <c r="E330" s="484"/>
      <c r="F330" s="484"/>
      <c r="G330" s="485"/>
      <c r="H330" s="485"/>
      <c r="I330" s="482" t="s">
        <v>859</v>
      </c>
      <c r="J330" s="136"/>
      <c r="K330" s="136"/>
      <c r="L330" s="136"/>
      <c r="M330" s="136"/>
      <c r="N330" s="136"/>
      <c r="O330" s="136"/>
    </row>
    <row r="331" spans="1:15" s="139" customFormat="1" x14ac:dyDescent="0.2">
      <c r="A331" s="136"/>
      <c r="B331" s="136"/>
      <c r="C331" s="167"/>
      <c r="D331" s="304"/>
      <c r="E331" s="136"/>
      <c r="F331" s="136"/>
      <c r="G331" s="136"/>
      <c r="H331" s="135"/>
      <c r="I331" s="136"/>
      <c r="J331" s="136"/>
      <c r="K331" s="136"/>
      <c r="L331" s="136"/>
      <c r="M331" s="136"/>
      <c r="N331" s="136"/>
      <c r="O331" s="136"/>
    </row>
    <row r="332" spans="1:15" s="139" customFormat="1" x14ac:dyDescent="0.2">
      <c r="A332" s="136"/>
      <c r="B332" s="136"/>
      <c r="C332" s="167"/>
      <c r="D332" s="304"/>
      <c r="E332" s="136"/>
      <c r="F332" s="136"/>
      <c r="G332" s="136"/>
      <c r="H332" s="135"/>
      <c r="I332" s="136"/>
      <c r="J332" s="136"/>
      <c r="K332" s="136"/>
      <c r="L332" s="136"/>
      <c r="M332" s="136"/>
      <c r="N332" s="136"/>
      <c r="O332" s="136"/>
    </row>
    <row r="333" spans="1:15" s="139" customFormat="1" x14ac:dyDescent="0.2">
      <c r="A333" s="136"/>
      <c r="B333" s="136"/>
      <c r="C333" s="167"/>
      <c r="D333" s="304"/>
      <c r="E333" s="556" t="str">
        <f>$C$4</f>
        <v>Năm 2015</v>
      </c>
      <c r="F333" s="556"/>
      <c r="G333" s="556"/>
      <c r="H333" s="135"/>
      <c r="I333" s="136"/>
      <c r="J333" s="136"/>
      <c r="K333" s="136"/>
      <c r="L333" s="136"/>
      <c r="M333" s="136"/>
      <c r="N333" s="136"/>
      <c r="O333" s="136"/>
    </row>
    <row r="334" spans="1:15" s="139" customFormat="1" x14ac:dyDescent="0.2">
      <c r="A334" s="435"/>
      <c r="B334" s="435"/>
      <c r="C334" s="567" t="s">
        <v>1136</v>
      </c>
      <c r="D334" s="435"/>
      <c r="E334" s="162" t="s">
        <v>874</v>
      </c>
      <c r="F334" s="162"/>
      <c r="G334" s="162" t="s">
        <v>875</v>
      </c>
      <c r="H334" s="435"/>
      <c r="I334" s="567" t="s">
        <v>815</v>
      </c>
      <c r="J334" s="136"/>
      <c r="K334" s="136"/>
      <c r="L334" s="136"/>
      <c r="M334" s="136"/>
      <c r="N334" s="136"/>
      <c r="O334" s="136"/>
    </row>
    <row r="335" spans="1:15" s="139" customFormat="1" x14ac:dyDescent="0.2">
      <c r="A335" s="438"/>
      <c r="B335" s="438"/>
      <c r="C335" s="143" t="s">
        <v>450</v>
      </c>
      <c r="D335" s="143"/>
      <c r="E335" s="143" t="s">
        <v>450</v>
      </c>
      <c r="F335" s="143"/>
      <c r="G335" s="143" t="s">
        <v>450</v>
      </c>
      <c r="H335" s="143"/>
      <c r="I335" s="143" t="s">
        <v>450</v>
      </c>
      <c r="J335" s="136"/>
      <c r="K335" s="136"/>
      <c r="L335" s="136"/>
      <c r="M335" s="136"/>
      <c r="N335" s="136"/>
      <c r="O335" s="136"/>
    </row>
    <row r="336" spans="1:15" s="139" customFormat="1" x14ac:dyDescent="0.2">
      <c r="A336" s="213"/>
      <c r="B336" s="213"/>
      <c r="C336" s="302"/>
      <c r="D336" s="302"/>
      <c r="E336" s="160"/>
      <c r="F336" s="160"/>
      <c r="G336" s="302"/>
      <c r="H336" s="302"/>
      <c r="I336" s="160"/>
      <c r="J336" s="136"/>
      <c r="K336" s="136"/>
      <c r="L336" s="136"/>
      <c r="M336" s="136"/>
      <c r="N336" s="136"/>
      <c r="O336" s="136"/>
    </row>
    <row r="337" spans="1:15" s="139" customFormat="1" hidden="1" x14ac:dyDescent="0.2">
      <c r="A337" s="167" t="s">
        <v>1008</v>
      </c>
      <c r="B337" s="136"/>
      <c r="C337" s="311">
        <v>0</v>
      </c>
      <c r="D337" s="311"/>
      <c r="E337" s="303"/>
      <c r="F337" s="314"/>
      <c r="G337" s="303"/>
      <c r="H337" s="194"/>
      <c r="I337" s="303">
        <f>C337-G337+E337</f>
        <v>0</v>
      </c>
      <c r="J337" s="136"/>
      <c r="K337" s="136"/>
      <c r="L337" s="136"/>
      <c r="M337" s="136"/>
      <c r="N337" s="136"/>
      <c r="O337" s="136"/>
    </row>
    <row r="338" spans="1:15" s="139" customFormat="1" hidden="1" x14ac:dyDescent="0.2">
      <c r="A338" s="167" t="s">
        <v>1009</v>
      </c>
      <c r="B338" s="136"/>
      <c r="C338" s="311">
        <v>0</v>
      </c>
      <c r="D338" s="311"/>
      <c r="E338" s="303"/>
      <c r="F338" s="314"/>
      <c r="G338" s="303"/>
      <c r="H338" s="194"/>
      <c r="I338" s="303">
        <f>C338-G338+E338</f>
        <v>0</v>
      </c>
      <c r="J338" s="136"/>
      <c r="K338" s="136"/>
      <c r="L338" s="136"/>
      <c r="M338" s="136"/>
      <c r="N338" s="136"/>
      <c r="O338" s="136"/>
    </row>
    <row r="339" spans="1:15" s="139" customFormat="1" x14ac:dyDescent="0.2">
      <c r="A339" s="167" t="s">
        <v>1010</v>
      </c>
      <c r="B339" s="136"/>
      <c r="C339" s="311">
        <v>38408550</v>
      </c>
      <c r="D339" s="311"/>
      <c r="E339" s="303">
        <v>23359550</v>
      </c>
      <c r="F339" s="314"/>
      <c r="G339" s="303">
        <v>38611950</v>
      </c>
      <c r="H339" s="194"/>
      <c r="I339" s="303">
        <f>C339-G339+E339</f>
        <v>23156150</v>
      </c>
      <c r="J339" s="136"/>
      <c r="K339" s="136"/>
      <c r="L339" s="136"/>
      <c r="M339" s="136"/>
      <c r="N339" s="136"/>
      <c r="O339" s="136"/>
    </row>
    <row r="340" spans="1:15" s="139" customFormat="1" hidden="1" x14ac:dyDescent="0.2">
      <c r="A340" s="167" t="s">
        <v>1011</v>
      </c>
      <c r="B340" s="136"/>
      <c r="C340" s="311">
        <v>0</v>
      </c>
      <c r="D340" s="311"/>
      <c r="E340" s="303"/>
      <c r="F340" s="314"/>
      <c r="G340" s="303"/>
      <c r="H340" s="194"/>
      <c r="I340" s="303">
        <v>0</v>
      </c>
      <c r="J340" s="136"/>
      <c r="K340" s="136"/>
      <c r="L340" s="136"/>
      <c r="M340" s="136"/>
      <c r="N340" s="136"/>
      <c r="O340" s="136"/>
    </row>
    <row r="341" spans="1:15" s="139" customFormat="1" hidden="1" x14ac:dyDescent="0.2">
      <c r="A341" s="167"/>
      <c r="B341" s="136"/>
      <c r="C341" s="311"/>
      <c r="D341" s="311"/>
      <c r="E341" s="303"/>
      <c r="F341" s="314"/>
      <c r="G341" s="303"/>
      <c r="H341" s="194"/>
      <c r="I341" s="303"/>
      <c r="J341" s="136"/>
      <c r="K341" s="136"/>
      <c r="L341" s="136"/>
      <c r="M341" s="136"/>
      <c r="N341" s="136"/>
      <c r="O341" s="136"/>
    </row>
    <row r="342" spans="1:15" s="139" customFormat="1" hidden="1" x14ac:dyDescent="0.2">
      <c r="A342" s="167"/>
      <c r="B342" s="136"/>
      <c r="C342" s="311"/>
      <c r="D342" s="311"/>
      <c r="E342" s="303"/>
      <c r="F342" s="314"/>
      <c r="G342" s="303"/>
      <c r="H342" s="194"/>
      <c r="I342" s="303"/>
      <c r="J342" s="136"/>
      <c r="K342" s="136"/>
      <c r="L342" s="136"/>
      <c r="M342" s="136"/>
      <c r="N342" s="136"/>
      <c r="O342" s="136"/>
    </row>
    <row r="343" spans="1:15" s="139" customFormat="1" hidden="1" x14ac:dyDescent="0.2">
      <c r="A343" s="167"/>
      <c r="B343" s="136"/>
      <c r="C343" s="311"/>
      <c r="D343" s="311"/>
      <c r="E343" s="303"/>
      <c r="F343" s="314"/>
      <c r="G343" s="303"/>
      <c r="H343" s="194"/>
      <c r="I343" s="303"/>
      <c r="J343" s="136"/>
      <c r="K343" s="136"/>
      <c r="L343" s="136"/>
      <c r="M343" s="136"/>
      <c r="N343" s="136"/>
      <c r="O343" s="136"/>
    </row>
    <row r="344" spans="1:15" s="139" customFormat="1" hidden="1" x14ac:dyDescent="0.2">
      <c r="A344" s="167"/>
      <c r="B344" s="136"/>
      <c r="C344" s="311"/>
      <c r="D344" s="311"/>
      <c r="E344" s="303"/>
      <c r="F344" s="314"/>
      <c r="G344" s="303"/>
      <c r="H344" s="194"/>
      <c r="I344" s="303"/>
      <c r="J344" s="136"/>
      <c r="K344" s="136"/>
      <c r="L344" s="136"/>
      <c r="M344" s="136"/>
      <c r="N344" s="136"/>
      <c r="O344" s="136"/>
    </row>
    <row r="345" spans="1:15" s="139" customFormat="1" hidden="1" x14ac:dyDescent="0.2">
      <c r="A345" s="167"/>
      <c r="B345" s="136"/>
      <c r="C345" s="311"/>
      <c r="D345" s="311"/>
      <c r="E345" s="303"/>
      <c r="F345" s="314"/>
      <c r="G345" s="303"/>
      <c r="H345" s="194"/>
      <c r="I345" s="303"/>
      <c r="J345" s="136"/>
      <c r="K345" s="136"/>
      <c r="L345" s="136"/>
      <c r="M345" s="136"/>
      <c r="N345" s="136"/>
      <c r="O345" s="136"/>
    </row>
    <row r="346" spans="1:15" s="139" customFormat="1" hidden="1" x14ac:dyDescent="0.2">
      <c r="A346" s="167"/>
      <c r="B346" s="136"/>
      <c r="C346" s="311"/>
      <c r="D346" s="311"/>
      <c r="E346" s="303"/>
      <c r="F346" s="314"/>
      <c r="G346" s="303"/>
      <c r="H346" s="194"/>
      <c r="I346" s="303"/>
      <c r="J346" s="136"/>
      <c r="K346" s="136"/>
      <c r="L346" s="136"/>
      <c r="M346" s="136"/>
      <c r="N346" s="136"/>
      <c r="O346" s="136"/>
    </row>
    <row r="347" spans="1:15" x14ac:dyDescent="0.2">
      <c r="A347" s="149"/>
      <c r="B347" s="149"/>
      <c r="C347" s="303"/>
      <c r="D347" s="303"/>
      <c r="E347" s="303"/>
      <c r="F347" s="309"/>
      <c r="G347" s="303"/>
      <c r="H347" s="309"/>
      <c r="I347" s="303"/>
    </row>
    <row r="348" spans="1:15" ht="14.25" thickBot="1" x14ac:dyDescent="0.25">
      <c r="A348" s="139" t="s">
        <v>678</v>
      </c>
      <c r="C348" s="305">
        <f>SUM(C337:C347)</f>
        <v>38408550</v>
      </c>
      <c r="D348" s="306"/>
      <c r="E348" s="305">
        <f>SUM(E337:E347)</f>
        <v>23359550</v>
      </c>
      <c r="F348" s="307"/>
      <c r="G348" s="305">
        <f>SUM(G337:G347)</f>
        <v>38611950</v>
      </c>
      <c r="H348" s="308"/>
      <c r="I348" s="305">
        <f>SUM(I337:I347)</f>
        <v>23156150</v>
      </c>
    </row>
    <row r="349" spans="1:15" ht="14.25" thickTop="1" x14ac:dyDescent="0.2">
      <c r="D349" s="304"/>
      <c r="H349" s="135"/>
    </row>
    <row r="350" spans="1:15" x14ac:dyDescent="0.2">
      <c r="C350" s="384">
        <f>BCDKT!J138</f>
        <v>38408550</v>
      </c>
      <c r="D350" s="385"/>
      <c r="E350" s="386"/>
      <c r="F350" s="386"/>
      <c r="G350" s="386"/>
      <c r="H350" s="387"/>
      <c r="I350" s="386">
        <f>BCDKT!H138</f>
        <v>23156150</v>
      </c>
    </row>
    <row r="351" spans="1:15" x14ac:dyDescent="0.2">
      <c r="C351" s="338">
        <f>C348-C350</f>
        <v>0</v>
      </c>
      <c r="D351" s="304"/>
      <c r="G351" s="338"/>
      <c r="H351" s="135"/>
      <c r="I351" s="338">
        <f>I348-I350</f>
        <v>0</v>
      </c>
    </row>
    <row r="352" spans="1:15" x14ac:dyDescent="0.2">
      <c r="A352" s="167"/>
      <c r="C352" s="311"/>
      <c r="D352" s="311"/>
      <c r="E352" s="303"/>
      <c r="F352" s="314"/>
      <c r="G352" s="303"/>
      <c r="H352" s="194"/>
      <c r="I352" s="335"/>
    </row>
    <row r="353" spans="1:9" x14ac:dyDescent="0.2">
      <c r="A353" s="167"/>
      <c r="C353" s="311"/>
      <c r="D353" s="311"/>
      <c r="E353" s="303"/>
      <c r="F353" s="314"/>
      <c r="G353" s="303"/>
      <c r="H353" s="194"/>
      <c r="I353" s="335"/>
    </row>
    <row r="354" spans="1:9" ht="14.25" x14ac:dyDescent="0.25">
      <c r="A354" s="366"/>
      <c r="B354" s="139"/>
      <c r="C354" s="368"/>
      <c r="D354" s="368"/>
      <c r="E354" s="316"/>
      <c r="F354" s="315"/>
      <c r="G354" s="316"/>
      <c r="H354" s="202"/>
      <c r="I354" s="369"/>
    </row>
    <row r="355" spans="1:9" ht="14.25" x14ac:dyDescent="0.25">
      <c r="A355" s="366"/>
      <c r="B355" s="139"/>
      <c r="C355" s="368"/>
      <c r="D355" s="368"/>
      <c r="E355" s="316"/>
      <c r="F355" s="315"/>
      <c r="G355" s="316"/>
      <c r="H355" s="202"/>
      <c r="I355" s="369"/>
    </row>
    <row r="356" spans="1:9" ht="14.25" x14ac:dyDescent="0.25">
      <c r="A356" s="366"/>
      <c r="B356" s="139"/>
      <c r="C356" s="368"/>
      <c r="D356" s="368"/>
      <c r="E356" s="316"/>
      <c r="F356" s="315"/>
      <c r="G356" s="316"/>
      <c r="H356" s="202"/>
      <c r="I356" s="369"/>
    </row>
    <row r="357" spans="1:9" ht="14.25" x14ac:dyDescent="0.25">
      <c r="A357" s="366"/>
      <c r="B357" s="139"/>
      <c r="C357" s="368"/>
      <c r="D357" s="368"/>
      <c r="E357" s="316"/>
      <c r="F357" s="315"/>
      <c r="G357" s="316"/>
      <c r="H357" s="202"/>
      <c r="I357" s="369"/>
    </row>
    <row r="358" spans="1:9" ht="14.25" x14ac:dyDescent="0.25">
      <c r="A358" s="366"/>
      <c r="B358" s="139"/>
      <c r="C358" s="368"/>
      <c r="D358" s="368"/>
      <c r="E358" s="316"/>
      <c r="F358" s="315"/>
      <c r="G358" s="316"/>
      <c r="H358" s="202"/>
      <c r="I358" s="369"/>
    </row>
    <row r="359" spans="1:9" ht="14.25" x14ac:dyDescent="0.25">
      <c r="A359" s="366"/>
      <c r="B359" s="139"/>
      <c r="C359" s="368"/>
      <c r="D359" s="368"/>
      <c r="E359" s="316"/>
      <c r="F359" s="315"/>
      <c r="G359" s="316"/>
      <c r="H359" s="202"/>
      <c r="I359" s="369"/>
    </row>
    <row r="360" spans="1:9" ht="15" x14ac:dyDescent="0.25">
      <c r="A360" s="409" t="str">
        <f>TM!$A$30&amp;". "&amp;TM!$B$30</f>
        <v>28. Vay và nợ thuê tài chính ngắn hạn, dài hạn</v>
      </c>
      <c r="B360" s="484"/>
      <c r="C360" s="485"/>
      <c r="D360" s="485"/>
      <c r="E360" s="484"/>
      <c r="F360" s="484"/>
      <c r="G360" s="485"/>
      <c r="H360" s="485"/>
      <c r="I360" s="482" t="s">
        <v>859</v>
      </c>
    </row>
    <row r="365" spans="1:9" x14ac:dyDescent="0.2">
      <c r="A365" s="435"/>
      <c r="B365" s="435"/>
      <c r="C365" s="557" t="str">
        <f>$C$3</f>
        <v>31/12/2015</v>
      </c>
      <c r="D365" s="557"/>
      <c r="E365" s="557"/>
      <c r="F365" s="301"/>
      <c r="G365" s="557" t="str">
        <f>$E$3</f>
        <v>31/12/2014</v>
      </c>
      <c r="H365" s="557"/>
      <c r="I365" s="557"/>
    </row>
    <row r="366" spans="1:9" x14ac:dyDescent="0.2">
      <c r="A366" s="438"/>
      <c r="B366" s="438"/>
      <c r="C366" s="340" t="s">
        <v>878</v>
      </c>
      <c r="D366" s="340"/>
      <c r="E366" s="143" t="s">
        <v>450</v>
      </c>
      <c r="F366" s="143"/>
      <c r="G366" s="340" t="s">
        <v>878</v>
      </c>
      <c r="H366" s="340"/>
      <c r="I366" s="143" t="s">
        <v>450</v>
      </c>
    </row>
    <row r="367" spans="1:9" x14ac:dyDescent="0.2">
      <c r="A367" s="213"/>
      <c r="B367" s="213"/>
      <c r="C367" s="302"/>
      <c r="D367" s="302"/>
      <c r="E367" s="160"/>
      <c r="F367" s="160"/>
      <c r="G367" s="302"/>
      <c r="H367" s="302"/>
      <c r="I367" s="160"/>
    </row>
    <row r="368" spans="1:9" x14ac:dyDescent="0.2">
      <c r="A368" s="371" t="s">
        <v>879</v>
      </c>
      <c r="B368" s="139"/>
      <c r="C368" s="316"/>
      <c r="D368" s="368"/>
      <c r="E368" s="316"/>
      <c r="F368" s="315"/>
      <c r="G368" s="316"/>
      <c r="H368" s="202"/>
      <c r="I368" s="316"/>
    </row>
    <row r="369" spans="1:9" ht="27" x14ac:dyDescent="0.2">
      <c r="A369" s="372" t="s">
        <v>881</v>
      </c>
      <c r="C369" s="375"/>
      <c r="D369" s="375"/>
      <c r="E369" s="374"/>
      <c r="F369" s="314"/>
      <c r="G369" s="375"/>
      <c r="H369" s="194"/>
      <c r="I369" s="374"/>
    </row>
    <row r="370" spans="1:9" ht="27" x14ac:dyDescent="0.2">
      <c r="A370" s="372" t="s">
        <v>882</v>
      </c>
      <c r="C370" s="375"/>
      <c r="D370" s="311"/>
      <c r="E370" s="374"/>
      <c r="F370" s="314"/>
      <c r="G370" s="375"/>
      <c r="H370" s="194"/>
      <c r="I370" s="374"/>
    </row>
    <row r="371" spans="1:9" x14ac:dyDescent="0.2">
      <c r="A371" s="373" t="s">
        <v>883</v>
      </c>
      <c r="B371" s="139"/>
      <c r="C371" s="368"/>
      <c r="D371" s="368"/>
      <c r="E371" s="303"/>
      <c r="F371" s="315"/>
      <c r="G371" s="316"/>
      <c r="H371" s="202"/>
      <c r="I371" s="303"/>
    </row>
    <row r="372" spans="1:9" x14ac:dyDescent="0.2">
      <c r="A372" s="371" t="s">
        <v>880</v>
      </c>
      <c r="B372" s="139"/>
      <c r="C372" s="368"/>
      <c r="D372" s="368"/>
      <c r="E372" s="316"/>
      <c r="F372" s="315"/>
      <c r="G372" s="316"/>
      <c r="H372" s="202"/>
      <c r="I372" s="316"/>
    </row>
    <row r="373" spans="1:9" x14ac:dyDescent="0.2">
      <c r="A373" s="149"/>
      <c r="B373" s="149"/>
      <c r="C373" s="303"/>
      <c r="D373" s="303"/>
      <c r="E373" s="303"/>
      <c r="F373" s="309"/>
      <c r="G373" s="303"/>
      <c r="H373" s="309"/>
      <c r="I373" s="303"/>
    </row>
    <row r="374" spans="1:9" ht="14.25" thickBot="1" x14ac:dyDescent="0.25">
      <c r="A374" s="139" t="s">
        <v>678</v>
      </c>
      <c r="C374" s="305">
        <f>C368+C372</f>
        <v>0</v>
      </c>
      <c r="D374" s="306"/>
      <c r="E374" s="305">
        <f>E368+E372</f>
        <v>0</v>
      </c>
      <c r="F374" s="307"/>
      <c r="G374" s="305">
        <f>G368+G372</f>
        <v>0</v>
      </c>
      <c r="H374" s="308"/>
      <c r="I374" s="305">
        <f>I368+I372</f>
        <v>0</v>
      </c>
    </row>
    <row r="375" spans="1:9" ht="14.25" thickTop="1" x14ac:dyDescent="0.2">
      <c r="D375" s="304"/>
      <c r="H375" s="135"/>
    </row>
    <row r="376" spans="1:9" x14ac:dyDescent="0.2">
      <c r="C376" s="376">
        <f>BCDKT!H130</f>
        <v>0</v>
      </c>
      <c r="D376" s="377"/>
      <c r="E376" s="378">
        <f>BCDKT!H145</f>
        <v>0</v>
      </c>
      <c r="F376" s="378"/>
      <c r="G376" s="378">
        <f>BCDKT!J130</f>
        <v>0</v>
      </c>
      <c r="H376" s="379"/>
      <c r="I376" s="378">
        <f>BCDKT!J145</f>
        <v>0</v>
      </c>
    </row>
    <row r="377" spans="1:9" x14ac:dyDescent="0.2">
      <c r="C377" s="338">
        <f>C374-C376</f>
        <v>0</v>
      </c>
      <c r="D377" s="304"/>
      <c r="E377" s="198">
        <f>E376-E374</f>
        <v>0</v>
      </c>
      <c r="G377" s="338">
        <f>G374-G376</f>
        <v>0</v>
      </c>
      <c r="H377" s="135"/>
      <c r="I377" s="198">
        <f>I374-I376</f>
        <v>0</v>
      </c>
    </row>
    <row r="384" spans="1:9" x14ac:dyDescent="0.2">
      <c r="D384" s="304"/>
      <c r="E384" s="556" t="str">
        <f>$C$4</f>
        <v>Năm 2015</v>
      </c>
      <c r="F384" s="556"/>
      <c r="G384" s="556"/>
      <c r="H384" s="135"/>
    </row>
    <row r="385" spans="1:15" x14ac:dyDescent="0.2">
      <c r="A385" s="435"/>
      <c r="B385" s="435"/>
      <c r="C385" s="301" t="str">
        <f>$E$3</f>
        <v>31/12/2014</v>
      </c>
      <c r="D385" s="435"/>
      <c r="E385" s="162" t="s">
        <v>906</v>
      </c>
      <c r="F385" s="162"/>
      <c r="G385" s="162" t="s">
        <v>907</v>
      </c>
      <c r="H385" s="435"/>
      <c r="I385" s="301" t="str">
        <f>$C$3</f>
        <v>31/12/2015</v>
      </c>
    </row>
    <row r="386" spans="1:15" x14ac:dyDescent="0.2">
      <c r="A386" s="438"/>
      <c r="B386" s="438"/>
      <c r="C386" s="143" t="s">
        <v>450</v>
      </c>
      <c r="D386" s="143"/>
      <c r="E386" s="143" t="s">
        <v>450</v>
      </c>
      <c r="F386" s="143"/>
      <c r="G386" s="143" t="s">
        <v>450</v>
      </c>
      <c r="H386" s="143"/>
      <c r="I386" s="143" t="s">
        <v>450</v>
      </c>
    </row>
    <row r="387" spans="1:15" x14ac:dyDescent="0.2">
      <c r="A387" s="213"/>
      <c r="B387" s="213"/>
      <c r="C387" s="302"/>
      <c r="D387" s="302"/>
      <c r="E387" s="160"/>
      <c r="F387" s="160"/>
      <c r="G387" s="302"/>
      <c r="H387" s="302"/>
      <c r="I387" s="160"/>
    </row>
    <row r="388" spans="1:15" hidden="1" x14ac:dyDescent="0.2">
      <c r="A388" s="366" t="s">
        <v>908</v>
      </c>
      <c r="B388" s="139"/>
      <c r="C388" s="295">
        <f>SUM(C389:C399)</f>
        <v>0</v>
      </c>
      <c r="D388" s="295"/>
      <c r="E388" s="295">
        <f>SUM(E389:E399)</f>
        <v>0</v>
      </c>
      <c r="F388" s="315"/>
      <c r="G388" s="295">
        <f>SUM(G389:G399)</f>
        <v>0</v>
      </c>
      <c r="H388" s="295"/>
      <c r="I388" s="295">
        <f>SUM(I389:I399)</f>
        <v>0</v>
      </c>
      <c r="J388" s="139"/>
      <c r="K388" s="139"/>
      <c r="L388" s="139"/>
      <c r="M388" s="139"/>
      <c r="N388" s="139"/>
      <c r="O388" s="139"/>
    </row>
    <row r="389" spans="1:15" x14ac:dyDescent="0.2">
      <c r="A389" s="167" t="s">
        <v>883</v>
      </c>
      <c r="C389" s="297">
        <v>0</v>
      </c>
      <c r="D389" s="297"/>
      <c r="E389" s="309">
        <v>0</v>
      </c>
      <c r="F389" s="314"/>
      <c r="G389" s="309">
        <v>0</v>
      </c>
      <c r="H389" s="297"/>
      <c r="I389" s="309">
        <f>C389-G389+E389</f>
        <v>0</v>
      </c>
    </row>
    <row r="390" spans="1:15" x14ac:dyDescent="0.2">
      <c r="A390" s="167" t="s">
        <v>1015</v>
      </c>
      <c r="C390" s="297">
        <v>0</v>
      </c>
      <c r="D390" s="297">
        <v>0</v>
      </c>
      <c r="E390" s="309">
        <v>0</v>
      </c>
      <c r="F390" s="314"/>
      <c r="G390" s="309">
        <v>0</v>
      </c>
      <c r="H390" s="297"/>
      <c r="I390" s="309">
        <f>C390-G390+E390</f>
        <v>0</v>
      </c>
    </row>
    <row r="391" spans="1:15" hidden="1" x14ac:dyDescent="0.2">
      <c r="A391" s="167"/>
      <c r="C391" s="297"/>
      <c r="D391" s="297"/>
      <c r="E391" s="309"/>
      <c r="F391" s="314"/>
      <c r="G391" s="309"/>
      <c r="H391" s="297"/>
      <c r="I391" s="309"/>
    </row>
    <row r="392" spans="1:15" hidden="1" x14ac:dyDescent="0.2">
      <c r="A392" s="167"/>
      <c r="C392" s="297"/>
      <c r="D392" s="297"/>
      <c r="E392" s="309"/>
      <c r="F392" s="314"/>
      <c r="G392" s="309"/>
      <c r="H392" s="297"/>
      <c r="I392" s="309"/>
    </row>
    <row r="393" spans="1:15" hidden="1" x14ac:dyDescent="0.2">
      <c r="A393" s="167"/>
      <c r="C393" s="297"/>
      <c r="D393" s="297"/>
      <c r="E393" s="309"/>
      <c r="F393" s="314"/>
      <c r="G393" s="309"/>
      <c r="H393" s="297"/>
      <c r="I393" s="309"/>
    </row>
    <row r="394" spans="1:15" hidden="1" x14ac:dyDescent="0.2">
      <c r="A394" s="167"/>
      <c r="C394" s="297"/>
      <c r="D394" s="297"/>
      <c r="E394" s="309"/>
      <c r="F394" s="314"/>
      <c r="G394" s="309"/>
      <c r="H394" s="297"/>
      <c r="I394" s="309"/>
    </row>
    <row r="395" spans="1:15" hidden="1" x14ac:dyDescent="0.2">
      <c r="A395" s="167"/>
      <c r="C395" s="297"/>
      <c r="D395" s="297"/>
      <c r="E395" s="309"/>
      <c r="F395" s="314"/>
      <c r="G395" s="309"/>
      <c r="H395" s="297"/>
      <c r="I395" s="309"/>
    </row>
    <row r="396" spans="1:15" hidden="1" x14ac:dyDescent="0.2">
      <c r="A396" s="167"/>
      <c r="D396" s="297"/>
      <c r="E396" s="309"/>
      <c r="F396" s="314"/>
      <c r="G396" s="309"/>
      <c r="H396" s="297"/>
      <c r="I396" s="309"/>
    </row>
    <row r="397" spans="1:15" hidden="1" x14ac:dyDescent="0.2">
      <c r="A397" s="167"/>
      <c r="C397" s="297"/>
      <c r="D397" s="297"/>
      <c r="E397" s="309"/>
      <c r="F397" s="314"/>
      <c r="G397" s="309"/>
      <c r="H397" s="297"/>
      <c r="I397" s="309"/>
    </row>
    <row r="398" spans="1:15" hidden="1" x14ac:dyDescent="0.2">
      <c r="A398" s="167"/>
      <c r="C398" s="297"/>
      <c r="D398" s="297"/>
      <c r="E398" s="309"/>
      <c r="F398" s="314"/>
      <c r="G398" s="309"/>
      <c r="H398" s="297"/>
      <c r="I398" s="309"/>
    </row>
    <row r="399" spans="1:15" hidden="1" x14ac:dyDescent="0.2">
      <c r="A399" s="167"/>
      <c r="C399" s="297"/>
      <c r="D399" s="297"/>
      <c r="E399" s="309"/>
      <c r="F399" s="314"/>
      <c r="G399" s="309"/>
      <c r="H399" s="297"/>
      <c r="I399" s="337"/>
    </row>
    <row r="400" spans="1:15" hidden="1" x14ac:dyDescent="0.2">
      <c r="A400" s="366" t="s">
        <v>909</v>
      </c>
      <c r="B400" s="139"/>
      <c r="C400" s="295">
        <f>SUM(C401:C402)</f>
        <v>0</v>
      </c>
      <c r="D400" s="295"/>
      <c r="E400" s="295">
        <f>SUM(E401:E402)</f>
        <v>0</v>
      </c>
      <c r="F400" s="315"/>
      <c r="G400" s="295">
        <f>SUM(G401:G402)</f>
        <v>0</v>
      </c>
      <c r="H400" s="295"/>
      <c r="I400" s="295">
        <f>SUM(I401:I402)</f>
        <v>0</v>
      </c>
      <c r="J400" s="139"/>
      <c r="K400" s="139"/>
      <c r="L400" s="139"/>
      <c r="M400" s="139"/>
      <c r="N400" s="139"/>
      <c r="O400" s="139"/>
    </row>
    <row r="401" spans="1:9" hidden="1" x14ac:dyDescent="0.2">
      <c r="A401" s="167" t="s">
        <v>910</v>
      </c>
      <c r="C401" s="297">
        <v>0</v>
      </c>
      <c r="D401" s="297"/>
      <c r="E401" s="309">
        <v>0</v>
      </c>
      <c r="F401" s="314"/>
      <c r="G401" s="309">
        <v>0</v>
      </c>
      <c r="H401" s="297"/>
      <c r="I401" s="309">
        <f>C401-G401+E401</f>
        <v>0</v>
      </c>
    </row>
    <row r="402" spans="1:9" x14ac:dyDescent="0.2">
      <c r="A402" s="167"/>
      <c r="C402" s="297"/>
      <c r="D402" s="297"/>
      <c r="E402" s="309"/>
      <c r="F402" s="314"/>
      <c r="G402" s="309"/>
      <c r="H402" s="297"/>
      <c r="I402" s="337"/>
    </row>
    <row r="403" spans="1:9" ht="14.25" thickBot="1" x14ac:dyDescent="0.25">
      <c r="A403" s="139" t="s">
        <v>678</v>
      </c>
      <c r="C403" s="305">
        <f>C400+C388</f>
        <v>0</v>
      </c>
      <c r="D403" s="306"/>
      <c r="E403" s="305">
        <f>E400+E388</f>
        <v>0</v>
      </c>
      <c r="F403" s="307"/>
      <c r="G403" s="305">
        <f>G400+G388</f>
        <v>0</v>
      </c>
      <c r="H403" s="308"/>
      <c r="I403" s="305">
        <f>I400+I388</f>
        <v>0</v>
      </c>
    </row>
    <row r="404" spans="1:9" ht="14.25" thickTop="1" x14ac:dyDescent="0.2">
      <c r="D404" s="304"/>
      <c r="H404" s="135"/>
    </row>
    <row r="405" spans="1:9" x14ac:dyDescent="0.2">
      <c r="C405" s="384">
        <f>BCDKT!J145</f>
        <v>0</v>
      </c>
      <c r="D405" s="385"/>
      <c r="E405" s="386"/>
      <c r="F405" s="386"/>
      <c r="G405" s="386"/>
      <c r="H405" s="387"/>
      <c r="I405" s="384">
        <f>BCDKT!H145</f>
        <v>0</v>
      </c>
    </row>
    <row r="406" spans="1:9" x14ac:dyDescent="0.2">
      <c r="C406" s="338">
        <f>C403-C405</f>
        <v>0</v>
      </c>
      <c r="D406" s="304"/>
      <c r="G406" s="338"/>
      <c r="H406" s="135"/>
      <c r="I406" s="338">
        <f>I403-I405</f>
        <v>0</v>
      </c>
    </row>
    <row r="493" spans="1:15" s="139" customFormat="1" x14ac:dyDescent="0.2">
      <c r="A493" s="136"/>
      <c r="B493" s="136"/>
      <c r="C493" s="167"/>
      <c r="D493" s="167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</row>
    <row r="498" spans="1:15" s="139" customFormat="1" x14ac:dyDescent="0.2">
      <c r="A498" s="136"/>
      <c r="B498" s="136"/>
      <c r="C498" s="167"/>
      <c r="D498" s="167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</row>
  </sheetData>
  <protectedRanges>
    <protectedRange sqref="A1:E6" name="Range1_1" securityDescriptor="O:WDG:WDD:(A;;CC;;;WD)"/>
    <protectedRange sqref="I10" name="Range1_2" securityDescriptor="O:WDG:WDD:(A;;CC;;;WD)"/>
    <protectedRange sqref="I70" name="Range1_3" securityDescriptor="O:WDG:WDD:(A;;CC;;;WD)"/>
    <protectedRange sqref="I120" name="Range1_4" securityDescriptor="O:WDG:WDD:(A;;CC;;;WD)"/>
    <protectedRange sqref="I180 I230 I270 I300 I330 I360" name="Range1_5" securityDescriptor="O:WDG:WDD:(A;;CC;;;WD)"/>
  </protectedRanges>
  <mergeCells count="17">
    <mergeCell ref="C12:E12"/>
    <mergeCell ref="G12:I12"/>
    <mergeCell ref="C232:E232"/>
    <mergeCell ref="C72:E72"/>
    <mergeCell ref="G72:I72"/>
    <mergeCell ref="C122:E122"/>
    <mergeCell ref="G122:I122"/>
    <mergeCell ref="C182:E182"/>
    <mergeCell ref="G182:I182"/>
    <mergeCell ref="E384:G384"/>
    <mergeCell ref="G232:I232"/>
    <mergeCell ref="E273:G273"/>
    <mergeCell ref="C365:E365"/>
    <mergeCell ref="G365:I365"/>
    <mergeCell ref="C302:E302"/>
    <mergeCell ref="G302:I302"/>
    <mergeCell ref="E333:G333"/>
  </mergeCells>
  <hyperlinks>
    <hyperlink ref="I10" location="TM!A1" display="Back to top"/>
    <hyperlink ref="I70" location="TM!A1" display="Back to top"/>
    <hyperlink ref="I120" location="TM!A1" display="Back to top"/>
    <hyperlink ref="I180" location="TM!A1" display="Back to top"/>
    <hyperlink ref="I230" location="TM!A1" display="Back to top"/>
    <hyperlink ref="I270" location="TM!A1" display="Back to top"/>
    <hyperlink ref="I300" location="TM!A1" display="Back to top"/>
    <hyperlink ref="I330" location="TM!A1" display="Back to top"/>
    <hyperlink ref="I360" location="TM!A1" display="Back to top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-0.249977111117893"/>
  </sheetPr>
  <dimension ref="A1:R106"/>
  <sheetViews>
    <sheetView showGridLines="0" topLeftCell="A10" zoomScaleNormal="100" workbookViewId="0">
      <selection activeCell="A4" sqref="A4:M22"/>
    </sheetView>
  </sheetViews>
  <sheetFormatPr defaultRowHeight="13.5" x14ac:dyDescent="0.2"/>
  <cols>
    <col min="1" max="1" width="13.42578125" style="136" customWidth="1"/>
    <col min="2" max="2" width="0.42578125" style="136" customWidth="1"/>
    <col min="3" max="3" width="15.28515625" style="167" bestFit="1" customWidth="1"/>
    <col min="4" max="4" width="0.42578125" style="167" customWidth="1"/>
    <col min="5" max="5" width="15.28515625" style="136" bestFit="1" customWidth="1"/>
    <col min="6" max="6" width="0.42578125" style="136" customWidth="1"/>
    <col min="7" max="7" width="14.28515625" style="136" bestFit="1" customWidth="1"/>
    <col min="8" max="8" width="0.42578125" style="136" customWidth="1"/>
    <col min="9" max="9" width="18" style="136" bestFit="1" customWidth="1"/>
    <col min="10" max="10" width="0.42578125" style="136" customWidth="1"/>
    <col min="11" max="11" width="13.7109375" style="136" customWidth="1"/>
    <col min="12" max="12" width="0.42578125" style="136" customWidth="1"/>
    <col min="13" max="13" width="18" style="136" bestFit="1" customWidth="1"/>
    <col min="14" max="14" width="0.42578125" style="136" customWidth="1"/>
    <col min="15" max="15" width="18" style="136" bestFit="1" customWidth="1"/>
    <col min="16" max="16" width="0.42578125" style="136" customWidth="1"/>
    <col min="17" max="17" width="15.140625" style="136" customWidth="1"/>
    <col min="18" max="18" width="18" style="194" bestFit="1" customWidth="1"/>
    <col min="19" max="19" width="16" style="136" bestFit="1" customWidth="1"/>
    <col min="20" max="20" width="10.7109375" style="136" customWidth="1"/>
    <col min="21" max="21" width="12.5703125" style="136" bestFit="1" customWidth="1"/>
    <col min="22" max="16384" width="9.140625" style="136"/>
  </cols>
  <sheetData>
    <row r="1" spans="1:18" ht="15" x14ac:dyDescent="0.25">
      <c r="A1" s="409" t="str">
        <f>TM!$A$18&amp;". "&amp;TM!$B$18</f>
        <v>16. Tài sản cố định hữu hình</v>
      </c>
      <c r="B1" s="447"/>
      <c r="C1" s="474"/>
      <c r="D1" s="474"/>
      <c r="E1" s="447"/>
      <c r="F1" s="447"/>
      <c r="G1" s="447"/>
      <c r="H1" s="447"/>
      <c r="I1" s="447"/>
      <c r="J1" s="447"/>
      <c r="K1" s="447"/>
      <c r="L1" s="447"/>
      <c r="M1" s="447"/>
      <c r="O1" s="482" t="s">
        <v>859</v>
      </c>
      <c r="R1" s="136"/>
    </row>
    <row r="2" spans="1:18" x14ac:dyDescent="0.2">
      <c r="O2" s="194"/>
      <c r="R2" s="136"/>
    </row>
    <row r="3" spans="1:18" x14ac:dyDescent="0.2">
      <c r="O3" s="194"/>
      <c r="R3" s="136"/>
    </row>
    <row r="4" spans="1:18" ht="27" x14ac:dyDescent="0.2">
      <c r="A4" s="135"/>
      <c r="B4" s="135"/>
      <c r="C4" s="302" t="s">
        <v>800</v>
      </c>
      <c r="D4" s="304"/>
      <c r="E4" s="302" t="s">
        <v>803</v>
      </c>
      <c r="F4" s="302"/>
      <c r="G4" s="302" t="s">
        <v>661</v>
      </c>
      <c r="H4" s="302"/>
      <c r="I4" s="302" t="s">
        <v>1098</v>
      </c>
      <c r="J4" s="302"/>
      <c r="K4" s="302" t="s">
        <v>1097</v>
      </c>
      <c r="L4" s="302"/>
      <c r="M4" s="302" t="s">
        <v>678</v>
      </c>
      <c r="O4" s="194"/>
      <c r="R4" s="136"/>
    </row>
    <row r="5" spans="1:18" x14ac:dyDescent="0.2">
      <c r="A5" s="138"/>
      <c r="B5" s="138"/>
      <c r="C5" s="333" t="s">
        <v>450</v>
      </c>
      <c r="D5" s="312"/>
      <c r="E5" s="333" t="s">
        <v>450</v>
      </c>
      <c r="F5" s="333"/>
      <c r="G5" s="333" t="s">
        <v>450</v>
      </c>
      <c r="H5" s="340"/>
      <c r="I5" s="340" t="s">
        <v>450</v>
      </c>
      <c r="J5" s="340"/>
      <c r="K5" s="340" t="s">
        <v>450</v>
      </c>
      <c r="L5" s="333"/>
      <c r="M5" s="333" t="s">
        <v>450</v>
      </c>
      <c r="O5" s="194"/>
      <c r="R5" s="136"/>
    </row>
    <row r="6" spans="1:18" x14ac:dyDescent="0.2">
      <c r="A6" s="135"/>
      <c r="B6" s="135"/>
      <c r="C6" s="302"/>
      <c r="D6" s="304"/>
      <c r="E6" s="302"/>
      <c r="F6" s="302"/>
      <c r="G6" s="302"/>
      <c r="H6" s="302"/>
      <c r="I6" s="302"/>
      <c r="J6" s="302"/>
      <c r="K6" s="302"/>
      <c r="L6" s="302"/>
      <c r="M6" s="302"/>
      <c r="O6" s="194"/>
      <c r="R6" s="136"/>
    </row>
    <row r="7" spans="1:18" s="300" customFormat="1" ht="15" customHeight="1" x14ac:dyDescent="0.2">
      <c r="A7" s="139" t="s">
        <v>659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O7" s="315"/>
    </row>
    <row r="8" spans="1:18" s="300" customFormat="1" x14ac:dyDescent="0.2">
      <c r="A8" s="136" t="s">
        <v>797</v>
      </c>
      <c r="B8" s="136"/>
      <c r="C8" s="194">
        <v>26365494493</v>
      </c>
      <c r="D8" s="194"/>
      <c r="E8" s="194">
        <v>7681281205</v>
      </c>
      <c r="F8" s="194"/>
      <c r="G8" s="194">
        <v>5572744243</v>
      </c>
      <c r="H8" s="194"/>
      <c r="I8" s="194">
        <v>1118528661198</v>
      </c>
      <c r="J8" s="194"/>
      <c r="K8" s="194">
        <v>66280000</v>
      </c>
      <c r="L8" s="194"/>
      <c r="M8" s="194">
        <v>1158214461139</v>
      </c>
      <c r="O8" s="315">
        <f>BCDKT!J50</f>
        <v>1158214461139</v>
      </c>
      <c r="P8" s="329">
        <f>O8-M8</f>
        <v>0</v>
      </c>
      <c r="Q8" s="329">
        <f>O8-M8</f>
        <v>0</v>
      </c>
    </row>
    <row r="9" spans="1:18" s="300" customFormat="1" x14ac:dyDescent="0.2">
      <c r="A9" s="136" t="s">
        <v>798</v>
      </c>
      <c r="B9" s="136"/>
      <c r="C9" s="194">
        <v>0</v>
      </c>
      <c r="D9" s="194"/>
      <c r="E9" s="194">
        <v>1341162900</v>
      </c>
      <c r="F9" s="194"/>
      <c r="G9" s="194">
        <v>0</v>
      </c>
      <c r="H9" s="194"/>
      <c r="I9" s="194">
        <v>7859483000</v>
      </c>
      <c r="J9" s="194"/>
      <c r="K9" s="194">
        <v>0</v>
      </c>
      <c r="L9" s="194"/>
      <c r="M9" s="194">
        <f>SUM(C9:L9)</f>
        <v>9200645900</v>
      </c>
      <c r="O9" s="315"/>
    </row>
    <row r="10" spans="1:18" x14ac:dyDescent="0.2">
      <c r="A10" s="136" t="s">
        <v>799</v>
      </c>
      <c r="C10" s="194">
        <v>0</v>
      </c>
      <c r="D10" s="194"/>
      <c r="E10" s="194">
        <v>0</v>
      </c>
      <c r="F10" s="194"/>
      <c r="G10" s="194">
        <v>0</v>
      </c>
      <c r="H10" s="194"/>
      <c r="I10" s="194">
        <v>0</v>
      </c>
      <c r="J10" s="194"/>
      <c r="K10" s="194">
        <v>0</v>
      </c>
      <c r="L10" s="194"/>
      <c r="M10" s="314">
        <f>SUM(C10:L10)</f>
        <v>0</v>
      </c>
      <c r="O10" s="194"/>
      <c r="R10" s="136"/>
    </row>
    <row r="11" spans="1:18" x14ac:dyDescent="0.2">
      <c r="A11" s="139" t="s">
        <v>784</v>
      </c>
      <c r="C11" s="199">
        <f>C8+C9-C10</f>
        <v>26365494493</v>
      </c>
      <c r="D11" s="139"/>
      <c r="E11" s="199">
        <f>E8+E9-E10</f>
        <v>9022444105</v>
      </c>
      <c r="F11" s="139"/>
      <c r="G11" s="199">
        <f>G8+G9-G10</f>
        <v>5572744243</v>
      </c>
      <c r="H11" s="139"/>
      <c r="I11" s="199">
        <f>I8+I9-I10</f>
        <v>1126388144198</v>
      </c>
      <c r="J11" s="139"/>
      <c r="K11" s="199">
        <f>K8+K9-K10</f>
        <v>66280000</v>
      </c>
      <c r="L11" s="139"/>
      <c r="M11" s="199">
        <f>M8+M9-M10</f>
        <v>1167415107039</v>
      </c>
      <c r="O11" s="194">
        <f>BCDKT!H50</f>
        <v>1167415107039</v>
      </c>
      <c r="P11" s="329">
        <f>O11-M11</f>
        <v>0</v>
      </c>
      <c r="Q11" s="329">
        <f>O11-M11</f>
        <v>0</v>
      </c>
      <c r="R11" s="136"/>
    </row>
    <row r="12" spans="1:18" x14ac:dyDescent="0.2">
      <c r="C12" s="136"/>
      <c r="D12" s="136"/>
      <c r="O12" s="194"/>
      <c r="R12" s="136"/>
    </row>
    <row r="13" spans="1:18" x14ac:dyDescent="0.2">
      <c r="A13" s="139" t="s">
        <v>660</v>
      </c>
      <c r="C13" s="136"/>
      <c r="D13" s="136"/>
      <c r="O13" s="194"/>
      <c r="R13" s="136"/>
    </row>
    <row r="14" spans="1:18" x14ac:dyDescent="0.2">
      <c r="A14" s="136" t="s">
        <v>797</v>
      </c>
      <c r="C14" s="297">
        <v>6685178077</v>
      </c>
      <c r="D14" s="194"/>
      <c r="E14" s="194">
        <v>1631022000</v>
      </c>
      <c r="F14" s="194"/>
      <c r="G14" s="194">
        <v>2007444000</v>
      </c>
      <c r="H14" s="194"/>
      <c r="I14" s="194">
        <v>187304970133</v>
      </c>
      <c r="J14" s="194"/>
      <c r="K14" s="194">
        <v>42344000</v>
      </c>
      <c r="L14" s="194"/>
      <c r="M14" s="314">
        <f>SUM(C14:L14)</f>
        <v>197670958210</v>
      </c>
      <c r="O14" s="194">
        <f>-BCDKT!J51</f>
        <v>197670958210</v>
      </c>
      <c r="P14" s="329">
        <f>O14-M14</f>
        <v>0</v>
      </c>
      <c r="Q14" s="329">
        <f>O14-M14</f>
        <v>0</v>
      </c>
      <c r="R14" s="136"/>
    </row>
    <row r="15" spans="1:18" x14ac:dyDescent="0.2">
      <c r="A15" s="136" t="s">
        <v>801</v>
      </c>
      <c r="C15" s="194">
        <v>694901000</v>
      </c>
      <c r="D15" s="194"/>
      <c r="E15" s="194">
        <v>105692000</v>
      </c>
      <c r="F15" s="194"/>
      <c r="G15" s="194">
        <v>184671000</v>
      </c>
      <c r="H15" s="194"/>
      <c r="I15" s="194">
        <v>0</v>
      </c>
      <c r="J15" s="194"/>
      <c r="K15" s="194">
        <v>9136000</v>
      </c>
      <c r="L15" s="194"/>
      <c r="M15" s="314">
        <f>SUM(C15:L15)</f>
        <v>994400000</v>
      </c>
      <c r="O15" s="194"/>
      <c r="R15" s="136"/>
    </row>
    <row r="16" spans="1:18" x14ac:dyDescent="0.2">
      <c r="A16" s="136" t="s">
        <v>799</v>
      </c>
      <c r="C16" s="194">
        <v>0</v>
      </c>
      <c r="D16" s="194"/>
      <c r="E16" s="194">
        <v>0</v>
      </c>
      <c r="F16" s="194"/>
      <c r="G16" s="194">
        <v>0</v>
      </c>
      <c r="H16" s="194"/>
      <c r="I16" s="194"/>
      <c r="J16" s="194"/>
      <c r="K16" s="194"/>
      <c r="L16" s="194"/>
      <c r="M16" s="314">
        <f>SUM(C16:L16)</f>
        <v>0</v>
      </c>
      <c r="O16" s="194"/>
      <c r="R16" s="136"/>
    </row>
    <row r="17" spans="1:18" x14ac:dyDescent="0.2">
      <c r="A17" s="139" t="s">
        <v>784</v>
      </c>
      <c r="C17" s="199">
        <f>C14+C15-C16</f>
        <v>7380079077</v>
      </c>
      <c r="D17" s="139"/>
      <c r="E17" s="199">
        <f>E14+E15-E16</f>
        <v>1736714000</v>
      </c>
      <c r="F17" s="139"/>
      <c r="G17" s="199">
        <f>G14+G15-G16</f>
        <v>2192115000</v>
      </c>
      <c r="H17" s="139"/>
      <c r="I17" s="199">
        <f>I14+I15-I16</f>
        <v>187304970133</v>
      </c>
      <c r="J17" s="139"/>
      <c r="K17" s="199">
        <f>K14+K15-K16</f>
        <v>51480000</v>
      </c>
      <c r="L17" s="139"/>
      <c r="M17" s="199">
        <f>M14+M15-M16</f>
        <v>198665358210</v>
      </c>
      <c r="O17" s="194">
        <f>-BCDKT!H51</f>
        <v>198665358210</v>
      </c>
      <c r="P17" s="329">
        <f>O17-M17</f>
        <v>0</v>
      </c>
      <c r="Q17" s="329">
        <f>O17-M17</f>
        <v>0</v>
      </c>
      <c r="R17" s="136"/>
    </row>
    <row r="18" spans="1:18" x14ac:dyDescent="0.2">
      <c r="C18" s="136"/>
      <c r="D18" s="136"/>
      <c r="O18" s="194"/>
      <c r="R18" s="136"/>
    </row>
    <row r="19" spans="1:18" x14ac:dyDescent="0.2">
      <c r="A19" s="139" t="s">
        <v>802</v>
      </c>
      <c r="C19" s="136"/>
      <c r="D19" s="136"/>
      <c r="O19" s="194"/>
      <c r="R19" s="136"/>
    </row>
    <row r="20" spans="1:18" x14ac:dyDescent="0.2">
      <c r="A20" s="136" t="s">
        <v>797</v>
      </c>
      <c r="C20" s="194">
        <f>C8-C14</f>
        <v>19680316416</v>
      </c>
      <c r="D20" s="194"/>
      <c r="E20" s="194">
        <f>E8-E14</f>
        <v>6050259205</v>
      </c>
      <c r="F20" s="194"/>
      <c r="G20" s="194">
        <f>G8-G14</f>
        <v>3565300243</v>
      </c>
      <c r="H20" s="194"/>
      <c r="I20" s="194">
        <f>I8-I14</f>
        <v>931223691065</v>
      </c>
      <c r="J20" s="194"/>
      <c r="K20" s="194">
        <f>K8-K14</f>
        <v>23936000</v>
      </c>
      <c r="L20" s="194"/>
      <c r="M20" s="314">
        <f>M8-M14</f>
        <v>960543502929</v>
      </c>
      <c r="O20" s="194"/>
      <c r="R20" s="136"/>
    </row>
    <row r="21" spans="1:18" ht="14.25" thickBot="1" x14ac:dyDescent="0.25">
      <c r="A21" s="139" t="s">
        <v>784</v>
      </c>
      <c r="C21" s="196">
        <f>C11-C17</f>
        <v>18985415416</v>
      </c>
      <c r="D21" s="139"/>
      <c r="E21" s="196">
        <f>E11-E17</f>
        <v>7285730105</v>
      </c>
      <c r="F21" s="139"/>
      <c r="G21" s="196">
        <f>G11-G17</f>
        <v>3380629243</v>
      </c>
      <c r="H21" s="139"/>
      <c r="I21" s="196">
        <f>I11-I17</f>
        <v>939083174065</v>
      </c>
      <c r="J21" s="139"/>
      <c r="K21" s="196">
        <f>K11-K17</f>
        <v>14800000</v>
      </c>
      <c r="L21" s="139"/>
      <c r="M21" s="196">
        <f>M11-M17</f>
        <v>968749748829</v>
      </c>
      <c r="O21" s="194"/>
      <c r="R21" s="136"/>
    </row>
    <row r="22" spans="1:18" ht="14.25" thickTop="1" x14ac:dyDescent="0.2">
      <c r="C22" s="136"/>
      <c r="D22" s="136"/>
      <c r="O22" s="194"/>
      <c r="R22" s="136"/>
    </row>
    <row r="23" spans="1:18" ht="13.5" customHeight="1" x14ac:dyDescent="0.2">
      <c r="A23" s="136" t="s">
        <v>1099</v>
      </c>
      <c r="C23" s="136"/>
      <c r="D23" s="136"/>
      <c r="M23" s="194"/>
      <c r="O23" s="194"/>
      <c r="R23" s="136"/>
    </row>
    <row r="24" spans="1:18" x14ac:dyDescent="0.2">
      <c r="C24" s="136"/>
      <c r="D24" s="136"/>
      <c r="O24" s="194"/>
      <c r="R24" s="136"/>
    </row>
    <row r="25" spans="1:18" x14ac:dyDescent="0.2">
      <c r="C25" s="136"/>
      <c r="D25" s="136"/>
      <c r="O25" s="194"/>
      <c r="R25" s="136"/>
    </row>
    <row r="26" spans="1:18" x14ac:dyDescent="0.2">
      <c r="C26" s="136"/>
      <c r="D26" s="136"/>
      <c r="O26" s="194"/>
      <c r="R26" s="136"/>
    </row>
    <row r="27" spans="1:18" x14ac:dyDescent="0.2">
      <c r="C27" s="136"/>
      <c r="D27" s="136"/>
      <c r="E27" s="198"/>
      <c r="G27" s="198"/>
      <c r="I27" s="198"/>
      <c r="K27" s="198"/>
      <c r="O27" s="194"/>
      <c r="R27" s="136"/>
    </row>
    <row r="28" spans="1:18" x14ac:dyDescent="0.2">
      <c r="C28" s="136"/>
      <c r="D28" s="136"/>
      <c r="O28" s="194"/>
      <c r="R28" s="136"/>
    </row>
    <row r="29" spans="1:18" x14ac:dyDescent="0.2">
      <c r="C29" s="136"/>
      <c r="D29" s="136"/>
      <c r="O29" s="194"/>
      <c r="R29" s="136"/>
    </row>
    <row r="30" spans="1:18" x14ac:dyDescent="0.2">
      <c r="C30" s="136"/>
      <c r="D30" s="136"/>
      <c r="O30" s="194"/>
      <c r="R30" s="136"/>
    </row>
    <row r="31" spans="1:18" x14ac:dyDescent="0.2">
      <c r="C31" s="136"/>
      <c r="D31" s="136"/>
      <c r="O31" s="194"/>
      <c r="R31" s="136"/>
    </row>
    <row r="32" spans="1:18" x14ac:dyDescent="0.2">
      <c r="C32" s="136"/>
      <c r="D32" s="136"/>
      <c r="O32" s="194"/>
      <c r="R32" s="136"/>
    </row>
    <row r="33" spans="1:18" x14ac:dyDescent="0.2">
      <c r="C33" s="136"/>
      <c r="D33" s="136"/>
      <c r="O33" s="194"/>
      <c r="R33" s="136"/>
    </row>
    <row r="34" spans="1:18" x14ac:dyDescent="0.2">
      <c r="C34" s="136"/>
      <c r="D34" s="136"/>
      <c r="O34" s="194"/>
      <c r="R34" s="136"/>
    </row>
    <row r="35" spans="1:18" x14ac:dyDescent="0.2">
      <c r="C35" s="136"/>
      <c r="D35" s="136"/>
      <c r="O35" s="194"/>
      <c r="R35" s="136"/>
    </row>
    <row r="36" spans="1:18" x14ac:dyDescent="0.2">
      <c r="C36" s="136"/>
      <c r="D36" s="136"/>
      <c r="O36" s="194"/>
      <c r="R36" s="136"/>
    </row>
    <row r="37" spans="1:18" x14ac:dyDescent="0.2">
      <c r="C37" s="136"/>
      <c r="D37" s="136"/>
      <c r="O37" s="194"/>
      <c r="R37" s="136"/>
    </row>
    <row r="38" spans="1:18" x14ac:dyDescent="0.2">
      <c r="C38" s="136"/>
      <c r="D38" s="136"/>
      <c r="O38" s="194"/>
      <c r="R38" s="136"/>
    </row>
    <row r="39" spans="1:18" x14ac:dyDescent="0.2">
      <c r="C39" s="136"/>
      <c r="D39" s="136"/>
      <c r="O39" s="194"/>
      <c r="R39" s="136"/>
    </row>
    <row r="40" spans="1:18" ht="15" x14ac:dyDescent="0.25">
      <c r="A40" s="409" t="str">
        <f>TM!$A$19&amp;". "&amp;TM!$B$19</f>
        <v>17. Tài sản cố định thuê tài chính</v>
      </c>
      <c r="B40" s="447"/>
      <c r="C40" s="474"/>
      <c r="D40" s="474"/>
      <c r="E40" s="447"/>
      <c r="F40" s="447"/>
      <c r="G40" s="447"/>
      <c r="H40" s="447"/>
      <c r="I40" s="447"/>
      <c r="J40" s="447"/>
      <c r="K40" s="447"/>
      <c r="L40" s="447"/>
      <c r="M40" s="447"/>
      <c r="O40" s="482" t="s">
        <v>859</v>
      </c>
      <c r="R40" s="136"/>
    </row>
    <row r="41" spans="1:18" x14ac:dyDescent="0.2">
      <c r="O41" s="194"/>
      <c r="R41" s="136"/>
    </row>
    <row r="42" spans="1:18" x14ac:dyDescent="0.2">
      <c r="O42" s="194"/>
      <c r="R42" s="136"/>
    </row>
    <row r="43" spans="1:18" ht="27" x14ac:dyDescent="0.2">
      <c r="A43" s="135"/>
      <c r="B43" s="135"/>
      <c r="C43" s="302" t="s">
        <v>800</v>
      </c>
      <c r="D43" s="304"/>
      <c r="E43" s="302" t="s">
        <v>803</v>
      </c>
      <c r="F43" s="302"/>
      <c r="G43" s="302" t="s">
        <v>661</v>
      </c>
      <c r="H43" s="302"/>
      <c r="I43" s="302"/>
      <c r="J43" s="302"/>
      <c r="K43" s="302"/>
      <c r="L43" s="302"/>
      <c r="M43" s="302" t="s">
        <v>678</v>
      </c>
      <c r="O43" s="194"/>
      <c r="R43" s="136"/>
    </row>
    <row r="44" spans="1:18" x14ac:dyDescent="0.2">
      <c r="A44" s="138"/>
      <c r="B44" s="138"/>
      <c r="C44" s="340" t="s">
        <v>450</v>
      </c>
      <c r="D44" s="312"/>
      <c r="E44" s="340" t="s">
        <v>450</v>
      </c>
      <c r="F44" s="340"/>
      <c r="G44" s="340" t="s">
        <v>450</v>
      </c>
      <c r="H44" s="340"/>
      <c r="I44" s="340"/>
      <c r="J44" s="340"/>
      <c r="K44" s="340"/>
      <c r="L44" s="340"/>
      <c r="M44" s="340" t="s">
        <v>450</v>
      </c>
      <c r="O44" s="194"/>
      <c r="R44" s="136"/>
    </row>
    <row r="45" spans="1:18" x14ac:dyDescent="0.2">
      <c r="A45" s="135"/>
      <c r="B45" s="135"/>
      <c r="C45" s="302"/>
      <c r="D45" s="304"/>
      <c r="E45" s="302"/>
      <c r="F45" s="302"/>
      <c r="G45" s="302"/>
      <c r="H45" s="302"/>
      <c r="I45" s="302"/>
      <c r="J45" s="302"/>
      <c r="K45" s="302"/>
      <c r="L45" s="302"/>
      <c r="M45" s="302"/>
      <c r="O45" s="194"/>
      <c r="R45" s="136"/>
    </row>
    <row r="46" spans="1:18" x14ac:dyDescent="0.2">
      <c r="A46" s="139" t="s">
        <v>659</v>
      </c>
      <c r="C46" s="136"/>
      <c r="D46" s="136"/>
      <c r="M46" s="435"/>
      <c r="N46" s="435"/>
      <c r="O46" s="315"/>
      <c r="R46" s="136"/>
    </row>
    <row r="47" spans="1:18" x14ac:dyDescent="0.2">
      <c r="A47" s="136" t="s">
        <v>797</v>
      </c>
      <c r="C47" s="297"/>
      <c r="D47" s="194"/>
      <c r="E47" s="194"/>
      <c r="F47" s="194"/>
      <c r="G47" s="194"/>
      <c r="H47" s="194"/>
      <c r="I47" s="194"/>
      <c r="J47" s="194"/>
      <c r="K47" s="194"/>
      <c r="L47" s="194"/>
      <c r="M47" s="314"/>
      <c r="N47" s="435"/>
      <c r="O47" s="315">
        <f>BCDKT!J53</f>
        <v>0</v>
      </c>
      <c r="R47" s="136"/>
    </row>
    <row r="48" spans="1:18" x14ac:dyDescent="0.2">
      <c r="A48" s="136" t="s">
        <v>798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314"/>
      <c r="N48" s="435"/>
      <c r="O48" s="315"/>
      <c r="R48" s="136"/>
    </row>
    <row r="49" spans="1:18" x14ac:dyDescent="0.2">
      <c r="A49" s="136" t="s">
        <v>799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314"/>
      <c r="O49" s="194"/>
      <c r="R49" s="136"/>
    </row>
    <row r="50" spans="1:18" x14ac:dyDescent="0.2">
      <c r="A50" s="139" t="s">
        <v>784</v>
      </c>
      <c r="C50" s="199">
        <f>C47+C48-C49</f>
        <v>0</v>
      </c>
      <c r="D50" s="139"/>
      <c r="E50" s="199">
        <f>E47+E48-E49</f>
        <v>0</v>
      </c>
      <c r="F50" s="139"/>
      <c r="G50" s="199">
        <f>G47+G48-G49</f>
        <v>0</v>
      </c>
      <c r="H50" s="139"/>
      <c r="I50" s="493"/>
      <c r="J50" s="139"/>
      <c r="K50" s="493"/>
      <c r="L50" s="139"/>
      <c r="M50" s="199">
        <f>M47+M48-M49</f>
        <v>0</v>
      </c>
      <c r="O50" s="194">
        <f>BCDKT!H53</f>
        <v>0</v>
      </c>
      <c r="R50" s="136"/>
    </row>
    <row r="51" spans="1:18" x14ac:dyDescent="0.2">
      <c r="C51" s="136"/>
      <c r="D51" s="136"/>
      <c r="O51" s="194"/>
      <c r="R51" s="136"/>
    </row>
    <row r="52" spans="1:18" x14ac:dyDescent="0.2">
      <c r="A52" s="139" t="s">
        <v>660</v>
      </c>
      <c r="C52" s="136"/>
      <c r="D52" s="136"/>
      <c r="O52" s="194"/>
      <c r="R52" s="136"/>
    </row>
    <row r="53" spans="1:18" x14ac:dyDescent="0.2">
      <c r="A53" s="136" t="s">
        <v>797</v>
      </c>
      <c r="C53" s="297"/>
      <c r="D53" s="194"/>
      <c r="E53" s="194"/>
      <c r="F53" s="194"/>
      <c r="G53" s="194"/>
      <c r="H53" s="194"/>
      <c r="I53" s="194"/>
      <c r="J53" s="194"/>
      <c r="K53" s="194"/>
      <c r="L53" s="194"/>
      <c r="M53" s="314"/>
      <c r="O53" s="194">
        <f>BCDKT!J54</f>
        <v>0</v>
      </c>
      <c r="R53" s="136"/>
    </row>
    <row r="54" spans="1:18" x14ac:dyDescent="0.2">
      <c r="A54" s="136" t="s">
        <v>801</v>
      </c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314"/>
      <c r="O54" s="194"/>
      <c r="R54" s="136"/>
    </row>
    <row r="55" spans="1:18" x14ac:dyDescent="0.2">
      <c r="A55" s="136" t="s">
        <v>799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314"/>
      <c r="O55" s="194"/>
      <c r="R55" s="136"/>
    </row>
    <row r="56" spans="1:18" x14ac:dyDescent="0.2">
      <c r="A56" s="139" t="s">
        <v>784</v>
      </c>
      <c r="C56" s="199">
        <f>C53+C54-C55</f>
        <v>0</v>
      </c>
      <c r="D56" s="139"/>
      <c r="E56" s="199">
        <f>E53+E54-E55</f>
        <v>0</v>
      </c>
      <c r="F56" s="139"/>
      <c r="G56" s="199">
        <f>G53+G54-G55</f>
        <v>0</v>
      </c>
      <c r="H56" s="139"/>
      <c r="I56" s="493"/>
      <c r="J56" s="139"/>
      <c r="K56" s="493"/>
      <c r="L56" s="139"/>
      <c r="M56" s="199">
        <f>M53+M54-M55</f>
        <v>0</v>
      </c>
      <c r="O56" s="194">
        <f>BCDKT!H57</f>
        <v>0</v>
      </c>
      <c r="R56" s="136"/>
    </row>
    <row r="57" spans="1:18" x14ac:dyDescent="0.2">
      <c r="C57" s="136"/>
      <c r="D57" s="136"/>
      <c r="O57" s="194"/>
      <c r="R57" s="136"/>
    </row>
    <row r="58" spans="1:18" x14ac:dyDescent="0.2">
      <c r="A58" s="139" t="s">
        <v>802</v>
      </c>
      <c r="C58" s="136"/>
      <c r="D58" s="136"/>
      <c r="O58" s="194"/>
      <c r="R58" s="136"/>
    </row>
    <row r="59" spans="1:18" x14ac:dyDescent="0.2">
      <c r="A59" s="136" t="s">
        <v>797</v>
      </c>
      <c r="C59" s="194">
        <f>C47-C53</f>
        <v>0</v>
      </c>
      <c r="D59" s="194"/>
      <c r="E59" s="194">
        <f>E47-E53</f>
        <v>0</v>
      </c>
      <c r="F59" s="194"/>
      <c r="G59" s="194">
        <f>G47-G53</f>
        <v>0</v>
      </c>
      <c r="H59" s="194"/>
      <c r="I59" s="194"/>
      <c r="J59" s="194"/>
      <c r="K59" s="194"/>
      <c r="L59" s="194"/>
      <c r="M59" s="314">
        <f>M47-M53</f>
        <v>0</v>
      </c>
      <c r="O59" s="194"/>
      <c r="R59" s="136"/>
    </row>
    <row r="60" spans="1:18" ht="14.25" thickBot="1" x14ac:dyDescent="0.25">
      <c r="A60" s="139" t="s">
        <v>784</v>
      </c>
      <c r="C60" s="196">
        <f>C50-C56</f>
        <v>0</v>
      </c>
      <c r="D60" s="139"/>
      <c r="E60" s="196">
        <f>E50-E56</f>
        <v>0</v>
      </c>
      <c r="F60" s="139"/>
      <c r="G60" s="196">
        <f>G50-G56</f>
        <v>0</v>
      </c>
      <c r="H60" s="139"/>
      <c r="I60" s="493"/>
      <c r="J60" s="139"/>
      <c r="K60" s="493"/>
      <c r="L60" s="139"/>
      <c r="M60" s="196">
        <f>M50-M56</f>
        <v>0</v>
      </c>
      <c r="O60" s="194"/>
      <c r="R60" s="136"/>
    </row>
    <row r="61" spans="1:18" ht="14.25" thickTop="1" x14ac:dyDescent="0.2">
      <c r="C61" s="136"/>
      <c r="D61" s="136"/>
      <c r="O61" s="194"/>
      <c r="R61" s="136"/>
    </row>
    <row r="62" spans="1:18" x14ac:dyDescent="0.2">
      <c r="C62" s="136"/>
      <c r="D62" s="136"/>
      <c r="M62" s="194"/>
      <c r="O62" s="194"/>
      <c r="R62" s="136"/>
    </row>
    <row r="63" spans="1:18" x14ac:dyDescent="0.2">
      <c r="O63" s="194"/>
      <c r="R63" s="136"/>
    </row>
    <row r="64" spans="1:18" x14ac:dyDescent="0.2">
      <c r="O64" s="194"/>
      <c r="R64" s="136"/>
    </row>
    <row r="65" spans="1:18" x14ac:dyDescent="0.2">
      <c r="O65" s="194"/>
      <c r="R65" s="136"/>
    </row>
    <row r="66" spans="1:18" x14ac:dyDescent="0.2">
      <c r="O66" s="194"/>
      <c r="R66" s="136"/>
    </row>
    <row r="67" spans="1:18" x14ac:dyDescent="0.2">
      <c r="O67" s="194"/>
      <c r="R67" s="136"/>
    </row>
    <row r="68" spans="1:18" x14ac:dyDescent="0.2">
      <c r="O68" s="194"/>
      <c r="R68" s="136"/>
    </row>
    <row r="69" spans="1:18" x14ac:dyDescent="0.2">
      <c r="O69" s="194"/>
      <c r="R69" s="136"/>
    </row>
    <row r="70" spans="1:18" x14ac:dyDescent="0.2">
      <c r="O70" s="194"/>
      <c r="R70" s="136"/>
    </row>
    <row r="71" spans="1:18" x14ac:dyDescent="0.2">
      <c r="O71" s="194"/>
      <c r="R71" s="136"/>
    </row>
    <row r="72" spans="1:18" x14ac:dyDescent="0.2">
      <c r="O72" s="194"/>
      <c r="R72" s="136"/>
    </row>
    <row r="73" spans="1:18" x14ac:dyDescent="0.2">
      <c r="O73" s="194"/>
      <c r="R73" s="136"/>
    </row>
    <row r="74" spans="1:18" x14ac:dyDescent="0.2">
      <c r="O74" s="194"/>
      <c r="R74" s="136"/>
    </row>
    <row r="75" spans="1:18" x14ac:dyDescent="0.2">
      <c r="O75" s="194"/>
      <c r="R75" s="136"/>
    </row>
    <row r="76" spans="1:18" x14ac:dyDescent="0.2">
      <c r="O76" s="194"/>
      <c r="R76" s="136"/>
    </row>
    <row r="77" spans="1:18" x14ac:dyDescent="0.2">
      <c r="O77" s="194"/>
      <c r="R77" s="136"/>
    </row>
    <row r="78" spans="1:18" x14ac:dyDescent="0.2">
      <c r="O78" s="194"/>
      <c r="R78" s="136"/>
    </row>
    <row r="79" spans="1:18" x14ac:dyDescent="0.2">
      <c r="O79" s="194"/>
      <c r="R79" s="136"/>
    </row>
    <row r="80" spans="1:18" ht="15" x14ac:dyDescent="0.25">
      <c r="A80" s="409" t="str">
        <f>TM!$A$20&amp;". "&amp;TM!$B$20</f>
        <v>18. Tài sản cố định vô hình</v>
      </c>
      <c r="B80" s="447"/>
      <c r="C80" s="474"/>
      <c r="D80" s="474"/>
      <c r="E80" s="447"/>
      <c r="F80" s="447"/>
      <c r="G80" s="447"/>
      <c r="H80" s="447"/>
      <c r="I80" s="447"/>
      <c r="J80" s="447"/>
      <c r="K80" s="447"/>
      <c r="L80" s="447"/>
      <c r="M80" s="447"/>
      <c r="O80" s="482" t="s">
        <v>859</v>
      </c>
      <c r="R80" s="136"/>
    </row>
    <row r="81" spans="1:18" x14ac:dyDescent="0.2">
      <c r="O81" s="194"/>
      <c r="R81" s="136"/>
    </row>
    <row r="82" spans="1:18" x14ac:dyDescent="0.2">
      <c r="O82" s="194"/>
      <c r="R82" s="136"/>
    </row>
    <row r="83" spans="1:18" ht="27" x14ac:dyDescent="0.2">
      <c r="A83" s="135"/>
      <c r="B83" s="135"/>
      <c r="C83" s="302" t="s">
        <v>911</v>
      </c>
      <c r="D83" s="304"/>
      <c r="E83" s="339" t="s">
        <v>678</v>
      </c>
      <c r="G83" s="194"/>
      <c r="I83" s="194"/>
      <c r="K83" s="194"/>
      <c r="R83" s="136"/>
    </row>
    <row r="84" spans="1:18" x14ac:dyDescent="0.2">
      <c r="A84" s="138"/>
      <c r="B84" s="138"/>
      <c r="C84" s="340" t="s">
        <v>450</v>
      </c>
      <c r="D84" s="312"/>
      <c r="E84" s="340" t="s">
        <v>450</v>
      </c>
      <c r="G84" s="194"/>
      <c r="I84" s="194"/>
      <c r="K84" s="194"/>
      <c r="R84" s="136"/>
    </row>
    <row r="85" spans="1:18" x14ac:dyDescent="0.2">
      <c r="A85" s="135"/>
      <c r="B85" s="135"/>
      <c r="C85" s="302"/>
      <c r="D85" s="304"/>
      <c r="E85" s="302"/>
      <c r="G85" s="194"/>
      <c r="I85" s="194"/>
      <c r="K85" s="194"/>
      <c r="R85" s="136"/>
    </row>
    <row r="86" spans="1:18" x14ac:dyDescent="0.2">
      <c r="A86" s="139" t="s">
        <v>659</v>
      </c>
      <c r="C86" s="136"/>
      <c r="D86" s="136"/>
      <c r="E86" s="426"/>
      <c r="G86" s="194"/>
      <c r="I86" s="194"/>
      <c r="K86" s="194"/>
      <c r="R86" s="136"/>
    </row>
    <row r="87" spans="1:18" x14ac:dyDescent="0.2">
      <c r="A87" s="136" t="s">
        <v>797</v>
      </c>
      <c r="C87" s="297">
        <v>0</v>
      </c>
      <c r="D87" s="194"/>
      <c r="E87" s="314">
        <f>SUM(C87:D87)</f>
        <v>0</v>
      </c>
      <c r="G87" s="194"/>
      <c r="I87" s="194"/>
      <c r="K87" s="194"/>
      <c r="R87" s="136"/>
    </row>
    <row r="88" spans="1:18" x14ac:dyDescent="0.2">
      <c r="A88" s="136" t="s">
        <v>798</v>
      </c>
      <c r="C88" s="194">
        <v>0</v>
      </c>
      <c r="D88" s="194"/>
      <c r="E88" s="314">
        <f>SUM(C88:D88)</f>
        <v>0</v>
      </c>
      <c r="G88" s="194"/>
      <c r="I88" s="194"/>
      <c r="K88" s="194"/>
      <c r="R88" s="136"/>
    </row>
    <row r="89" spans="1:18" x14ac:dyDescent="0.2">
      <c r="A89" s="136" t="s">
        <v>799</v>
      </c>
      <c r="C89" s="194">
        <v>0</v>
      </c>
      <c r="D89" s="194"/>
      <c r="E89" s="314">
        <f>SUM(C89:D89)</f>
        <v>0</v>
      </c>
      <c r="G89" s="194"/>
      <c r="I89" s="194"/>
      <c r="K89" s="194"/>
      <c r="R89" s="136"/>
    </row>
    <row r="90" spans="1:18" x14ac:dyDescent="0.2">
      <c r="A90" s="139" t="s">
        <v>784</v>
      </c>
      <c r="C90" s="199">
        <f>C87+C88-C89</f>
        <v>0</v>
      </c>
      <c r="D90" s="139"/>
      <c r="E90" s="199">
        <f>E87+E88-E89</f>
        <v>0</v>
      </c>
      <c r="G90" s="194"/>
      <c r="I90" s="194"/>
      <c r="K90" s="194"/>
      <c r="R90" s="136"/>
    </row>
    <row r="91" spans="1:18" x14ac:dyDescent="0.2">
      <c r="C91" s="136"/>
      <c r="D91" s="136"/>
      <c r="G91" s="194"/>
      <c r="I91" s="194"/>
      <c r="K91" s="194"/>
      <c r="R91" s="136"/>
    </row>
    <row r="92" spans="1:18" x14ac:dyDescent="0.2">
      <c r="A92" s="139" t="s">
        <v>660</v>
      </c>
      <c r="C92" s="136"/>
      <c r="D92" s="136"/>
      <c r="G92" s="194"/>
      <c r="I92" s="194"/>
      <c r="K92" s="194"/>
      <c r="R92" s="136"/>
    </row>
    <row r="93" spans="1:18" x14ac:dyDescent="0.2">
      <c r="A93" s="136" t="s">
        <v>797</v>
      </c>
      <c r="C93" s="297">
        <v>0</v>
      </c>
      <c r="D93" s="194"/>
      <c r="E93" s="314">
        <f>SUM(C93:D93)</f>
        <v>0</v>
      </c>
      <c r="G93" s="194"/>
      <c r="I93" s="194"/>
      <c r="K93" s="194"/>
      <c r="R93" s="136"/>
    </row>
    <row r="94" spans="1:18" x14ac:dyDescent="0.2">
      <c r="A94" s="136" t="s">
        <v>801</v>
      </c>
      <c r="C94" s="194">
        <v>0</v>
      </c>
      <c r="D94" s="194"/>
      <c r="E94" s="314">
        <f>SUM(C94:D94)</f>
        <v>0</v>
      </c>
      <c r="G94" s="194"/>
      <c r="I94" s="194"/>
      <c r="K94" s="194"/>
      <c r="R94" s="136"/>
    </row>
    <row r="95" spans="1:18" x14ac:dyDescent="0.2">
      <c r="A95" s="136" t="s">
        <v>799</v>
      </c>
      <c r="C95" s="194">
        <v>0</v>
      </c>
      <c r="D95" s="194"/>
      <c r="E95" s="314">
        <f>SUM(C95:D95)</f>
        <v>0</v>
      </c>
      <c r="G95" s="194"/>
      <c r="I95" s="194"/>
      <c r="K95" s="194"/>
      <c r="R95" s="136"/>
    </row>
    <row r="96" spans="1:18" x14ac:dyDescent="0.2">
      <c r="A96" s="139" t="s">
        <v>784</v>
      </c>
      <c r="C96" s="199">
        <f>C93+C94-C95</f>
        <v>0</v>
      </c>
      <c r="D96" s="139"/>
      <c r="E96" s="199">
        <f>E93+E94-E95</f>
        <v>0</v>
      </c>
      <c r="G96" s="194"/>
      <c r="I96" s="194"/>
      <c r="K96" s="194"/>
      <c r="R96" s="136"/>
    </row>
    <row r="97" spans="1:18" x14ac:dyDescent="0.2">
      <c r="C97" s="136"/>
      <c r="D97" s="136"/>
      <c r="G97" s="194"/>
      <c r="I97" s="194"/>
      <c r="K97" s="194"/>
      <c r="R97" s="136"/>
    </row>
    <row r="98" spans="1:18" x14ac:dyDescent="0.2">
      <c r="A98" s="139" t="s">
        <v>802</v>
      </c>
      <c r="C98" s="136"/>
      <c r="D98" s="136"/>
      <c r="G98" s="194"/>
      <c r="I98" s="194"/>
      <c r="K98" s="194"/>
      <c r="R98" s="136"/>
    </row>
    <row r="99" spans="1:18" x14ac:dyDescent="0.2">
      <c r="A99" s="136" t="s">
        <v>797</v>
      </c>
      <c r="C99" s="194">
        <f>C87-C93</f>
        <v>0</v>
      </c>
      <c r="D99" s="194"/>
      <c r="E99" s="314">
        <f>E87-E93</f>
        <v>0</v>
      </c>
      <c r="G99" s="194"/>
      <c r="I99" s="194"/>
      <c r="K99" s="194"/>
      <c r="R99" s="136"/>
    </row>
    <row r="100" spans="1:18" ht="14.25" thickBot="1" x14ac:dyDescent="0.25">
      <c r="A100" s="139" t="s">
        <v>784</v>
      </c>
      <c r="C100" s="196">
        <f>C90-C96</f>
        <v>0</v>
      </c>
      <c r="D100" s="139"/>
      <c r="E100" s="196">
        <f>E90-E96</f>
        <v>0</v>
      </c>
      <c r="G100" s="194"/>
      <c r="I100" s="194"/>
      <c r="K100" s="194"/>
      <c r="R100" s="136"/>
    </row>
    <row r="101" spans="1:18" ht="14.25" thickTop="1" x14ac:dyDescent="0.2">
      <c r="C101" s="136"/>
      <c r="D101" s="136"/>
      <c r="O101" s="194"/>
      <c r="R101" s="136"/>
    </row>
    <row r="102" spans="1:18" x14ac:dyDescent="0.2">
      <c r="C102" s="136"/>
      <c r="D102" s="136"/>
      <c r="M102" s="194"/>
      <c r="O102" s="194"/>
      <c r="R102" s="136"/>
    </row>
    <row r="103" spans="1:18" x14ac:dyDescent="0.2">
      <c r="C103" s="136"/>
      <c r="D103" s="136"/>
      <c r="O103" s="194"/>
      <c r="R103" s="136"/>
    </row>
    <row r="104" spans="1:18" x14ac:dyDescent="0.2">
      <c r="C104" s="136"/>
      <c r="D104" s="136"/>
      <c r="O104" s="194"/>
      <c r="R104" s="136"/>
    </row>
    <row r="105" spans="1:18" x14ac:dyDescent="0.2">
      <c r="C105" s="136"/>
      <c r="D105" s="136"/>
      <c r="O105" s="194"/>
      <c r="R105" s="136"/>
    </row>
    <row r="106" spans="1:18" x14ac:dyDescent="0.2">
      <c r="C106" s="136"/>
      <c r="D106" s="136"/>
      <c r="O106" s="194"/>
      <c r="R106" s="136"/>
    </row>
  </sheetData>
  <protectedRanges>
    <protectedRange sqref="O1 O80 O40" name="Range1" securityDescriptor="O:WDG:WDD:(A;;CC;;;WD)"/>
  </protectedRanges>
  <hyperlinks>
    <hyperlink ref="O1" location="TM!A1" display="Back to top"/>
    <hyperlink ref="O80" location="TM!A1" display="Back to top"/>
    <hyperlink ref="O40" location="TM!A1" display="Back to top"/>
  </hyperlinks>
  <pageMargins left="0.98425196850393704" right="0.39370078740157483" top="0.31496062992125984" bottom="0.3149606299212598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R29"/>
  <sheetViews>
    <sheetView showGridLines="0" zoomScaleNormal="100" zoomScaleSheetLayoutView="100" workbookViewId="0">
      <selection activeCell="J16" sqref="J16"/>
    </sheetView>
  </sheetViews>
  <sheetFormatPr defaultRowHeight="13.5" x14ac:dyDescent="0.2"/>
  <cols>
    <col min="1" max="1" width="18.7109375" style="136" customWidth="1"/>
    <col min="2" max="2" width="0.85546875" style="136" customWidth="1"/>
    <col min="3" max="3" width="16.28515625" style="167" bestFit="1" customWidth="1"/>
    <col min="4" max="4" width="0.85546875" style="167" customWidth="1"/>
    <col min="5" max="5" width="0.85546875" style="136" customWidth="1"/>
    <col min="6" max="6" width="14.7109375" style="136" customWidth="1"/>
    <col min="7" max="7" width="0.85546875" style="136" customWidth="1"/>
    <col min="8" max="8" width="14.7109375" style="136" customWidth="1"/>
    <col min="9" max="9" width="0.85546875" style="136" customWidth="1"/>
    <col min="10" max="10" width="14.7109375" style="136" customWidth="1"/>
    <col min="11" max="11" width="0.85546875" style="136" customWidth="1"/>
    <col min="12" max="12" width="16.28515625" style="136" bestFit="1" customWidth="1"/>
    <col min="13" max="13" width="0.42578125" style="136" customWidth="1"/>
    <col min="14" max="14" width="16.28515625" style="136" bestFit="1" customWidth="1"/>
    <col min="15" max="15" width="0.42578125" style="136" customWidth="1"/>
    <col min="16" max="16" width="19.85546875" style="139" bestFit="1" customWidth="1"/>
    <col min="17" max="17" width="14" style="427" bestFit="1" customWidth="1"/>
    <col min="18" max="18" width="14.5703125" style="427" bestFit="1" customWidth="1"/>
    <col min="19" max="20" width="10.7109375" style="136" customWidth="1"/>
    <col min="21" max="16384" width="9.140625" style="136"/>
  </cols>
  <sheetData>
    <row r="1" spans="1:18" x14ac:dyDescent="0.2">
      <c r="A1" s="139" t="s">
        <v>806</v>
      </c>
      <c r="L1" s="139"/>
      <c r="N1" s="139"/>
      <c r="P1" s="136"/>
      <c r="Q1" s="136"/>
      <c r="R1" s="136"/>
    </row>
    <row r="2" spans="1:18" x14ac:dyDescent="0.2">
      <c r="L2" s="139"/>
      <c r="N2" s="139"/>
      <c r="P2" s="136"/>
      <c r="Q2" s="136"/>
      <c r="R2" s="136"/>
    </row>
    <row r="3" spans="1:18" x14ac:dyDescent="0.2">
      <c r="L3" s="139"/>
      <c r="N3" s="139"/>
      <c r="P3" s="136"/>
      <c r="Q3" s="136"/>
      <c r="R3" s="136"/>
    </row>
    <row r="4" spans="1:18" ht="27" x14ac:dyDescent="0.2">
      <c r="A4" s="135"/>
      <c r="B4" s="135"/>
      <c r="C4" s="302" t="s">
        <v>557</v>
      </c>
      <c r="D4" s="313"/>
      <c r="E4" s="302"/>
      <c r="F4" s="302" t="s">
        <v>566</v>
      </c>
      <c r="H4" s="302" t="s">
        <v>1017</v>
      </c>
      <c r="J4" s="302" t="s">
        <v>571</v>
      </c>
      <c r="L4" s="517" t="s">
        <v>809</v>
      </c>
      <c r="N4" s="162" t="s">
        <v>678</v>
      </c>
      <c r="P4" s="136"/>
      <c r="Q4" s="136"/>
      <c r="R4" s="136"/>
    </row>
    <row r="5" spans="1:18" x14ac:dyDescent="0.2">
      <c r="A5" s="138"/>
      <c r="B5" s="138"/>
      <c r="C5" s="340" t="s">
        <v>450</v>
      </c>
      <c r="D5" s="428"/>
      <c r="E5" s="340"/>
      <c r="F5" s="340" t="s">
        <v>450</v>
      </c>
      <c r="G5" s="340"/>
      <c r="H5" s="340" t="s">
        <v>450</v>
      </c>
      <c r="I5" s="340"/>
      <c r="J5" s="340" t="s">
        <v>450</v>
      </c>
      <c r="K5" s="340"/>
      <c r="L5" s="340" t="s">
        <v>450</v>
      </c>
      <c r="N5" s="340" t="s">
        <v>450</v>
      </c>
      <c r="P5" s="136"/>
      <c r="Q5" s="136"/>
      <c r="R5" s="136"/>
    </row>
    <row r="6" spans="1:18" x14ac:dyDescent="0.2">
      <c r="A6" s="135"/>
      <c r="B6" s="135"/>
      <c r="C6" s="302"/>
      <c r="D6" s="313"/>
      <c r="E6" s="302"/>
      <c r="F6" s="302"/>
      <c r="G6" s="302"/>
      <c r="H6" s="302"/>
      <c r="I6" s="302"/>
      <c r="J6" s="302"/>
      <c r="K6" s="302"/>
      <c r="L6" s="139"/>
      <c r="N6" s="139"/>
      <c r="P6" s="136"/>
      <c r="Q6" s="136"/>
      <c r="R6" s="136"/>
    </row>
    <row r="7" spans="1:18" s="490" customFormat="1" x14ac:dyDescent="0.2">
      <c r="A7" s="139" t="s">
        <v>804</v>
      </c>
      <c r="B7" s="136"/>
      <c r="C7" s="295">
        <v>909398446076</v>
      </c>
      <c r="D7" s="202"/>
      <c r="E7" s="202"/>
      <c r="F7" s="202">
        <v>119292063</v>
      </c>
      <c r="G7" s="302"/>
      <c r="H7" s="202">
        <v>271167255</v>
      </c>
      <c r="I7" s="302"/>
      <c r="J7" s="202">
        <v>0</v>
      </c>
      <c r="K7" s="302"/>
      <c r="L7" s="195">
        <f>'TM 2 cot SL'!E805</f>
        <v>-478996657</v>
      </c>
      <c r="M7" s="136"/>
      <c r="N7" s="195">
        <f>SUM(C7:L7)</f>
        <v>909309908737</v>
      </c>
      <c r="O7" s="136">
        <v>2385170098</v>
      </c>
      <c r="P7" s="136"/>
    </row>
    <row r="8" spans="1:18" s="490" customFormat="1" x14ac:dyDescent="0.2">
      <c r="A8" s="136" t="s">
        <v>798</v>
      </c>
      <c r="B8" s="136"/>
      <c r="C8" s="194">
        <v>55844437568</v>
      </c>
      <c r="D8" s="194">
        <v>0</v>
      </c>
      <c r="E8" s="194">
        <v>0</v>
      </c>
      <c r="F8" s="194">
        <v>240828255</v>
      </c>
      <c r="G8" s="308">
        <v>0</v>
      </c>
      <c r="H8" s="194">
        <v>0</v>
      </c>
      <c r="I8" s="308">
        <v>0</v>
      </c>
      <c r="J8" s="194">
        <v>6399093000</v>
      </c>
      <c r="K8" s="308"/>
      <c r="L8" s="198">
        <f>KQKD!J32</f>
        <v>966218766</v>
      </c>
      <c r="M8" s="510"/>
      <c r="N8" s="198">
        <f>SUM(C8:J8)</f>
        <v>62484358823</v>
      </c>
      <c r="O8" s="490">
        <v>2525154193.5799999</v>
      </c>
    </row>
    <row r="9" spans="1:18" x14ac:dyDescent="0.2">
      <c r="A9" s="136" t="s">
        <v>799</v>
      </c>
      <c r="C9" s="194">
        <v>0</v>
      </c>
      <c r="D9" s="194">
        <v>0</v>
      </c>
      <c r="E9" s="194">
        <v>0</v>
      </c>
      <c r="F9" s="194">
        <v>91020000</v>
      </c>
      <c r="G9" s="308">
        <v>0</v>
      </c>
      <c r="H9" s="194">
        <v>271167255</v>
      </c>
      <c r="I9" s="308">
        <v>0</v>
      </c>
      <c r="J9" s="194">
        <v>0</v>
      </c>
      <c r="K9" s="308"/>
      <c r="L9" s="198"/>
      <c r="M9" s="510"/>
      <c r="N9" s="198">
        <f>SUM(C9:J9)</f>
        <v>362187255</v>
      </c>
      <c r="O9" s="490">
        <v>2385170098</v>
      </c>
      <c r="P9" s="490"/>
      <c r="Q9" s="136"/>
      <c r="R9" s="136"/>
    </row>
    <row r="10" spans="1:18" ht="14.25" thickBot="1" x14ac:dyDescent="0.25">
      <c r="A10" s="139" t="s">
        <v>807</v>
      </c>
      <c r="C10" s="196">
        <f>C7+C8-C9</f>
        <v>965242883644</v>
      </c>
      <c r="D10" s="139"/>
      <c r="E10" s="139"/>
      <c r="F10" s="196">
        <f>F7+F8-F9</f>
        <v>269100318</v>
      </c>
      <c r="G10" s="194"/>
      <c r="H10" s="196">
        <f>H7+H8-H9</f>
        <v>0</v>
      </c>
      <c r="I10" s="194"/>
      <c r="J10" s="196">
        <f>J7+J8-J9</f>
        <v>6399093000</v>
      </c>
      <c r="K10" s="194"/>
      <c r="L10" s="196">
        <f>L7+L8-L9</f>
        <v>487222109</v>
      </c>
      <c r="N10" s="196">
        <f>SUM(C10:L10)</f>
        <v>972398299071</v>
      </c>
      <c r="P10" s="198">
        <f>N10-BCDKT!J165</f>
        <v>0</v>
      </c>
      <c r="Q10" s="136"/>
      <c r="R10" s="136"/>
    </row>
    <row r="11" spans="1:18" ht="14.25" thickTop="1" x14ac:dyDescent="0.2">
      <c r="C11" s="136"/>
      <c r="D11" s="136"/>
      <c r="G11" s="316"/>
      <c r="I11" s="316"/>
      <c r="K11" s="316"/>
      <c r="P11" s="136"/>
      <c r="Q11" s="136"/>
      <c r="R11" s="136"/>
    </row>
    <row r="12" spans="1:18" x14ac:dyDescent="0.2">
      <c r="A12" s="139" t="s">
        <v>805</v>
      </c>
      <c r="C12" s="295">
        <f>C10</f>
        <v>965242883644</v>
      </c>
      <c r="D12" s="202"/>
      <c r="E12" s="202"/>
      <c r="F12" s="295">
        <f>F10+H10</f>
        <v>269100318</v>
      </c>
      <c r="G12" s="303"/>
      <c r="H12" s="295">
        <v>0</v>
      </c>
      <c r="I12" s="303"/>
      <c r="J12" s="295">
        <f>J10</f>
        <v>6399093000</v>
      </c>
      <c r="K12" s="303"/>
      <c r="L12" s="295">
        <f>L10</f>
        <v>487222109</v>
      </c>
      <c r="N12" s="195">
        <f>SUM(C12:J12)</f>
        <v>971911076962</v>
      </c>
      <c r="P12" s="136"/>
      <c r="Q12" s="136"/>
      <c r="R12" s="136"/>
    </row>
    <row r="13" spans="1:18" x14ac:dyDescent="0.2">
      <c r="A13" s="136" t="s">
        <v>798</v>
      </c>
      <c r="C13" s="194">
        <v>10589637000</v>
      </c>
      <c r="D13" s="194"/>
      <c r="E13" s="194"/>
      <c r="F13" s="194">
        <v>0</v>
      </c>
      <c r="G13" s="308"/>
      <c r="H13" s="194">
        <v>0</v>
      </c>
      <c r="I13" s="308"/>
      <c r="J13" s="194">
        <v>7299290000</v>
      </c>
      <c r="K13" s="308"/>
      <c r="L13" s="194">
        <f>'TM 2 cot SL'!C806</f>
        <v>674271482</v>
      </c>
      <c r="N13" s="198">
        <f>SUM(C13:J13)</f>
        <v>17888927000</v>
      </c>
      <c r="P13" s="136"/>
      <c r="Q13" s="136"/>
      <c r="R13" s="136"/>
    </row>
    <row r="14" spans="1:18" x14ac:dyDescent="0.2">
      <c r="A14" s="136" t="s">
        <v>799</v>
      </c>
      <c r="C14" s="194">
        <v>0</v>
      </c>
      <c r="D14" s="194"/>
      <c r="E14" s="194"/>
      <c r="F14" s="194">
        <v>0</v>
      </c>
      <c r="G14" s="308"/>
      <c r="H14" s="194">
        <v>0</v>
      </c>
      <c r="I14" s="308"/>
      <c r="J14" s="194">
        <v>6999999000</v>
      </c>
      <c r="K14" s="308"/>
      <c r="L14" s="194">
        <f>'TM 2 cot SL'!C808</f>
        <v>402657503</v>
      </c>
      <c r="N14" s="198">
        <f>SUM(C14:J14)</f>
        <v>6999999000</v>
      </c>
      <c r="P14" s="136"/>
      <c r="Q14" s="136"/>
      <c r="R14" s="136"/>
    </row>
    <row r="15" spans="1:18" ht="14.25" thickBot="1" x14ac:dyDescent="0.25">
      <c r="A15" s="139" t="s">
        <v>808</v>
      </c>
      <c r="C15" s="196">
        <f>C12+C13-C14</f>
        <v>975832520644</v>
      </c>
      <c r="D15" s="139"/>
      <c r="E15" s="139"/>
      <c r="F15" s="196">
        <f>F12+F13-F14</f>
        <v>269100318</v>
      </c>
      <c r="G15" s="194"/>
      <c r="H15" s="196">
        <f>H12+H13-H14</f>
        <v>0</v>
      </c>
      <c r="I15" s="194"/>
      <c r="J15" s="196">
        <f>J12+J13-J14</f>
        <v>6698384000</v>
      </c>
      <c r="K15" s="194"/>
      <c r="L15" s="196">
        <f>L12+L13-L14</f>
        <v>758836088</v>
      </c>
      <c r="N15" s="196">
        <f>N12+N13-N14</f>
        <v>982800004962</v>
      </c>
      <c r="P15" s="136"/>
      <c r="Q15" s="136"/>
      <c r="R15" s="136"/>
    </row>
    <row r="16" spans="1:18" ht="13.5" customHeight="1" thickTop="1" x14ac:dyDescent="0.2">
      <c r="C16" s="136"/>
      <c r="D16" s="136"/>
      <c r="G16" s="316"/>
      <c r="I16" s="316"/>
      <c r="K16" s="316"/>
      <c r="P16" s="136"/>
      <c r="Q16" s="136"/>
      <c r="R16" s="136"/>
    </row>
    <row r="17" spans="1:18" s="194" customFormat="1" x14ac:dyDescent="0.2">
      <c r="A17" s="194" t="s">
        <v>813</v>
      </c>
      <c r="C17" s="194">
        <f>BCDKT!H166</f>
        <v>975832520644</v>
      </c>
      <c r="F17" s="194">
        <f>BCDKT!H175</f>
        <v>269100318</v>
      </c>
      <c r="G17" s="136"/>
      <c r="I17" s="136"/>
      <c r="J17" s="194">
        <f>BCDKT!H181</f>
        <v>6698384000</v>
      </c>
      <c r="K17" s="136"/>
      <c r="L17" s="194">
        <f>BCDKT!H178</f>
        <v>758836088</v>
      </c>
      <c r="M17" s="136"/>
      <c r="N17" s="139"/>
      <c r="O17" s="136"/>
      <c r="P17" s="136"/>
    </row>
    <row r="18" spans="1:18" x14ac:dyDescent="0.2">
      <c r="A18" s="136" t="s">
        <v>814</v>
      </c>
      <c r="C18" s="198">
        <f>C17-C15</f>
        <v>0</v>
      </c>
      <c r="D18" s="136"/>
      <c r="F18" s="198">
        <f>F17-F15</f>
        <v>0</v>
      </c>
      <c r="G18" s="194"/>
      <c r="H18" s="198"/>
      <c r="I18" s="194"/>
      <c r="J18" s="198">
        <f>J17-J15</f>
        <v>0</v>
      </c>
      <c r="K18" s="194"/>
      <c r="L18" s="198">
        <f>L17-L15</f>
        <v>0</v>
      </c>
      <c r="M18" s="194"/>
      <c r="N18" s="202"/>
      <c r="O18" s="194"/>
      <c r="P18" s="194"/>
      <c r="Q18" s="136"/>
      <c r="R18" s="136"/>
    </row>
    <row r="19" spans="1:18" x14ac:dyDescent="0.2">
      <c r="C19" s="136"/>
      <c r="D19" s="136"/>
      <c r="L19" s="139"/>
      <c r="N19" s="139"/>
      <c r="P19" s="136"/>
      <c r="Q19" s="136"/>
      <c r="R19" s="136"/>
    </row>
    <row r="20" spans="1:18" x14ac:dyDescent="0.2">
      <c r="C20" s="136"/>
      <c r="D20" s="136"/>
      <c r="L20" s="429"/>
      <c r="N20" s="429"/>
      <c r="P20" s="136"/>
      <c r="Q20" s="136"/>
      <c r="R20" s="136"/>
    </row>
    <row r="21" spans="1:18" x14ac:dyDescent="0.2">
      <c r="C21" s="136"/>
      <c r="D21" s="136"/>
      <c r="L21" s="139"/>
      <c r="N21" s="139"/>
      <c r="P21" s="136"/>
      <c r="Q21" s="136"/>
      <c r="R21" s="136"/>
    </row>
    <row r="22" spans="1:18" x14ac:dyDescent="0.2">
      <c r="C22" s="136"/>
      <c r="D22" s="136"/>
      <c r="L22" s="139"/>
      <c r="N22" s="139"/>
      <c r="P22" s="136"/>
      <c r="Q22" s="136"/>
      <c r="R22" s="136"/>
    </row>
    <row r="23" spans="1:18" x14ac:dyDescent="0.2">
      <c r="A23" s="139"/>
      <c r="C23" s="136"/>
      <c r="D23" s="136"/>
      <c r="L23" s="139"/>
      <c r="N23" s="139"/>
      <c r="P23" s="136"/>
      <c r="Q23" s="136"/>
      <c r="R23" s="136"/>
    </row>
    <row r="24" spans="1:18" x14ac:dyDescent="0.2">
      <c r="C24" s="136"/>
      <c r="D24" s="136"/>
      <c r="L24" s="139"/>
      <c r="N24" s="139"/>
      <c r="P24" s="136"/>
      <c r="Q24" s="136"/>
      <c r="R24" s="136"/>
    </row>
    <row r="25" spans="1:18" x14ac:dyDescent="0.2">
      <c r="C25" s="136"/>
      <c r="D25" s="136"/>
      <c r="L25" s="139"/>
      <c r="N25" s="139"/>
      <c r="P25" s="136"/>
      <c r="Q25" s="136"/>
      <c r="R25" s="136"/>
    </row>
    <row r="26" spans="1:18" x14ac:dyDescent="0.2">
      <c r="C26" s="136"/>
      <c r="D26" s="136"/>
      <c r="L26" s="139"/>
      <c r="N26" s="139"/>
      <c r="P26" s="136"/>
      <c r="Q26" s="136"/>
      <c r="R26" s="136"/>
    </row>
    <row r="27" spans="1:18" x14ac:dyDescent="0.2">
      <c r="C27" s="136"/>
      <c r="D27" s="136"/>
      <c r="L27" s="139"/>
      <c r="N27" s="139"/>
      <c r="P27" s="136"/>
      <c r="Q27" s="136"/>
      <c r="R27" s="136"/>
    </row>
    <row r="28" spans="1:18" x14ac:dyDescent="0.2">
      <c r="C28" s="136"/>
      <c r="D28" s="136"/>
      <c r="L28" s="139"/>
      <c r="N28" s="139"/>
      <c r="P28" s="136"/>
      <c r="Q28" s="136"/>
      <c r="R28" s="136"/>
    </row>
    <row r="29" spans="1:18" x14ac:dyDescent="0.2">
      <c r="L29" s="139"/>
      <c r="N29" s="139"/>
      <c r="P29" s="136"/>
    </row>
  </sheetData>
  <pageMargins left="0.98425196850393704" right="0.39370078740157483" top="0.31496062992125984" bottom="0.31496062992125984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-0.249977111117893"/>
  </sheetPr>
  <dimension ref="A1:H45"/>
  <sheetViews>
    <sheetView showGridLines="0" topLeftCell="A2" zoomScaleNormal="100" workbookViewId="0">
      <selection activeCell="A14" sqref="A14"/>
    </sheetView>
  </sheetViews>
  <sheetFormatPr defaultRowHeight="13.5" x14ac:dyDescent="0.2"/>
  <cols>
    <col min="1" max="1" width="29.7109375" style="136" customWidth="1"/>
    <col min="2" max="2" width="1.7109375" style="136" customWidth="1"/>
    <col min="3" max="3" width="16.7109375" style="167" customWidth="1"/>
    <col min="4" max="4" width="1.7109375" style="167" customWidth="1"/>
    <col min="5" max="5" width="16.7109375" style="136" customWidth="1"/>
    <col min="6" max="6" width="1.7109375" style="136" customWidth="1"/>
    <col min="7" max="7" width="16.7109375" style="136" customWidth="1"/>
    <col min="8" max="8" width="1.7109375" style="136" customWidth="1"/>
    <col min="9" max="16384" width="9.140625" style="136"/>
  </cols>
  <sheetData>
    <row r="1" spans="1:8" x14ac:dyDescent="0.2">
      <c r="A1" s="139" t="s">
        <v>829</v>
      </c>
    </row>
    <row r="2" spans="1:8" x14ac:dyDescent="0.2">
      <c r="G2" s="158" t="s">
        <v>899</v>
      </c>
    </row>
    <row r="3" spans="1:8" x14ac:dyDescent="0.2">
      <c r="A3" s="565" t="s">
        <v>815</v>
      </c>
      <c r="B3" s="138"/>
      <c r="C3" s="340" t="s">
        <v>830</v>
      </c>
      <c r="D3" s="340"/>
      <c r="E3" s="143" t="s">
        <v>831</v>
      </c>
      <c r="F3" s="143"/>
      <c r="G3" s="143" t="s">
        <v>832</v>
      </c>
      <c r="H3" s="160"/>
    </row>
    <row r="4" spans="1:8" x14ac:dyDescent="0.2">
      <c r="A4" s="149"/>
      <c r="B4" s="149"/>
      <c r="C4" s="316"/>
      <c r="D4" s="316"/>
      <c r="E4" s="316"/>
      <c r="F4" s="307"/>
      <c r="G4" s="316"/>
      <c r="H4" s="316"/>
    </row>
    <row r="5" spans="1:8" x14ac:dyDescent="0.2">
      <c r="A5" s="149" t="s">
        <v>833</v>
      </c>
      <c r="B5" s="149"/>
      <c r="C5" s="303">
        <f>BCDKT!H136</f>
        <v>3236748598</v>
      </c>
      <c r="D5" s="303"/>
      <c r="E5" s="303">
        <v>0</v>
      </c>
      <c r="F5" s="309"/>
      <c r="G5" s="303">
        <f>C5+E5</f>
        <v>3236748598</v>
      </c>
      <c r="H5" s="303"/>
    </row>
    <row r="6" spans="1:8" hidden="1" x14ac:dyDescent="0.2">
      <c r="A6" s="149" t="s">
        <v>834</v>
      </c>
      <c r="B6" s="149"/>
      <c r="C6" s="303">
        <f>BCDKT!H137</f>
        <v>0</v>
      </c>
      <c r="D6" s="303"/>
      <c r="E6" s="303">
        <v>0</v>
      </c>
      <c r="F6" s="309"/>
      <c r="G6" s="303">
        <f>C6+E6</f>
        <v>0</v>
      </c>
      <c r="H6" s="303"/>
    </row>
    <row r="7" spans="1:8" hidden="1" x14ac:dyDescent="0.2">
      <c r="A7" s="149" t="s">
        <v>727</v>
      </c>
      <c r="B7" s="149"/>
      <c r="C7" s="303">
        <f>BCDKT!H140</f>
        <v>0</v>
      </c>
      <c r="D7" s="303"/>
      <c r="E7" s="303">
        <v>0</v>
      </c>
      <c r="F7" s="309"/>
      <c r="G7" s="303">
        <f>C7+E7</f>
        <v>0</v>
      </c>
      <c r="H7" s="303"/>
    </row>
    <row r="8" spans="1:8" x14ac:dyDescent="0.2">
      <c r="A8" s="149" t="s">
        <v>835</v>
      </c>
      <c r="B8" s="149"/>
      <c r="C8" s="303">
        <f>BCDKT!H144</f>
        <v>331724300</v>
      </c>
      <c r="D8" s="303"/>
      <c r="E8" s="303">
        <f>BCDKT!H157</f>
        <v>8069000000</v>
      </c>
      <c r="F8" s="309"/>
      <c r="G8" s="303">
        <f>C8+E8</f>
        <v>8400724300</v>
      </c>
      <c r="H8" s="303"/>
    </row>
    <row r="9" spans="1:8" x14ac:dyDescent="0.2">
      <c r="C9" s="310"/>
      <c r="D9" s="310"/>
      <c r="E9" s="161"/>
      <c r="F9" s="161"/>
      <c r="G9" s="161"/>
      <c r="H9" s="161"/>
    </row>
    <row r="10" spans="1:8" ht="14.25" thickBot="1" x14ac:dyDescent="0.25">
      <c r="A10" s="139" t="s">
        <v>678</v>
      </c>
      <c r="C10" s="305">
        <f>C5+C6+C7+C8</f>
        <v>3568472898</v>
      </c>
      <c r="D10" s="306"/>
      <c r="E10" s="305">
        <f>E5+E6+E7+E8</f>
        <v>8069000000</v>
      </c>
      <c r="F10" s="307"/>
      <c r="G10" s="305">
        <f>G5+G6+G7+G8</f>
        <v>11637472898</v>
      </c>
      <c r="H10" s="306"/>
    </row>
    <row r="11" spans="1:8" ht="14.25" thickTop="1" x14ac:dyDescent="0.2">
      <c r="D11" s="304"/>
    </row>
    <row r="12" spans="1:8" x14ac:dyDescent="0.2">
      <c r="A12" s="345" t="s">
        <v>1136</v>
      </c>
      <c r="B12" s="138"/>
      <c r="C12" s="340" t="s">
        <v>830</v>
      </c>
      <c r="D12" s="340"/>
      <c r="E12" s="143" t="s">
        <v>831</v>
      </c>
      <c r="F12" s="143"/>
      <c r="G12" s="143" t="s">
        <v>832</v>
      </c>
      <c r="H12" s="160"/>
    </row>
    <row r="13" spans="1:8" x14ac:dyDescent="0.2">
      <c r="A13" s="149"/>
      <c r="B13" s="149"/>
      <c r="C13" s="316"/>
      <c r="D13" s="316"/>
      <c r="E13" s="316"/>
      <c r="F13" s="307"/>
      <c r="G13" s="316"/>
      <c r="H13" s="316"/>
    </row>
    <row r="14" spans="1:8" x14ac:dyDescent="0.2">
      <c r="A14" s="149" t="s">
        <v>833</v>
      </c>
      <c r="B14" s="149"/>
      <c r="C14" s="303">
        <f>BCDKT!J136</f>
        <v>1601536709</v>
      </c>
      <c r="D14" s="303"/>
      <c r="E14" s="303">
        <v>0</v>
      </c>
      <c r="F14" s="309"/>
      <c r="G14" s="303">
        <f>C14+E14</f>
        <v>1601536709</v>
      </c>
      <c r="H14" s="303"/>
    </row>
    <row r="15" spans="1:8" hidden="1" x14ac:dyDescent="0.2">
      <c r="A15" s="149" t="s">
        <v>834</v>
      </c>
      <c r="B15" s="149"/>
      <c r="C15" s="303">
        <f>BCDKT!J137</f>
        <v>0</v>
      </c>
      <c r="D15" s="303"/>
      <c r="E15" s="303">
        <v>0</v>
      </c>
      <c r="F15" s="309"/>
      <c r="G15" s="303">
        <f>C15+E15</f>
        <v>0</v>
      </c>
      <c r="H15" s="303"/>
    </row>
    <row r="16" spans="1:8" hidden="1" x14ac:dyDescent="0.2">
      <c r="A16" s="149" t="s">
        <v>727</v>
      </c>
      <c r="B16" s="149"/>
      <c r="C16" s="303">
        <f>BCDKT!J140</f>
        <v>0</v>
      </c>
      <c r="D16" s="303"/>
      <c r="E16" s="303">
        <v>0</v>
      </c>
      <c r="F16" s="309"/>
      <c r="G16" s="303">
        <f>C16+E16</f>
        <v>0</v>
      </c>
      <c r="H16" s="303"/>
    </row>
    <row r="17" spans="1:8" x14ac:dyDescent="0.2">
      <c r="A17" s="149" t="s">
        <v>835</v>
      </c>
      <c r="B17" s="149"/>
      <c r="C17" s="303">
        <f>BCDKT!J144</f>
        <v>1563588792</v>
      </c>
      <c r="D17" s="303"/>
      <c r="E17" s="303">
        <f>BCDKT!J157</f>
        <v>3700000000</v>
      </c>
      <c r="F17" s="309"/>
      <c r="G17" s="303">
        <f>C17+E17</f>
        <v>5263588792</v>
      </c>
      <c r="H17" s="303"/>
    </row>
    <row r="18" spans="1:8" x14ac:dyDescent="0.2">
      <c r="C18" s="310"/>
      <c r="D18" s="310"/>
      <c r="E18" s="161"/>
      <c r="F18" s="161"/>
      <c r="G18" s="161"/>
      <c r="H18" s="161"/>
    </row>
    <row r="19" spans="1:8" ht="14.25" thickBot="1" x14ac:dyDescent="0.25">
      <c r="A19" s="139" t="s">
        <v>678</v>
      </c>
      <c r="C19" s="305">
        <f>C14+C15+C16+C17</f>
        <v>3165125501</v>
      </c>
      <c r="D19" s="306"/>
      <c r="E19" s="305">
        <f>E14+E15+E16+E17</f>
        <v>3700000000</v>
      </c>
      <c r="F19" s="307"/>
      <c r="G19" s="305">
        <f>G14+G15+G16+G17</f>
        <v>6865125501</v>
      </c>
      <c r="H19" s="306"/>
    </row>
    <row r="20" spans="1:8" ht="14.25" thickTop="1" x14ac:dyDescent="0.2">
      <c r="D20" s="304"/>
    </row>
    <row r="21" spans="1:8" x14ac:dyDescent="0.2">
      <c r="D21" s="304"/>
    </row>
    <row r="22" spans="1:8" x14ac:dyDescent="0.2">
      <c r="A22" s="139" t="s">
        <v>836</v>
      </c>
      <c r="D22" s="304"/>
    </row>
    <row r="23" spans="1:8" x14ac:dyDescent="0.2">
      <c r="D23" s="304"/>
      <c r="G23" s="158" t="s">
        <v>899</v>
      </c>
    </row>
    <row r="24" spans="1:8" x14ac:dyDescent="0.2">
      <c r="A24" s="565" t="s">
        <v>815</v>
      </c>
      <c r="B24" s="138"/>
      <c r="C24" s="340" t="s">
        <v>830</v>
      </c>
      <c r="D24" s="340"/>
      <c r="E24" s="143" t="s">
        <v>831</v>
      </c>
      <c r="F24" s="143"/>
      <c r="G24" s="143" t="s">
        <v>832</v>
      </c>
      <c r="H24" s="160"/>
    </row>
    <row r="25" spans="1:8" x14ac:dyDescent="0.2">
      <c r="A25" s="149"/>
      <c r="B25" s="149"/>
      <c r="C25" s="316"/>
      <c r="D25" s="316"/>
      <c r="E25" s="316"/>
      <c r="F25" s="307"/>
      <c r="G25" s="316"/>
      <c r="H25" s="316"/>
    </row>
    <row r="26" spans="1:8" x14ac:dyDescent="0.2">
      <c r="A26" s="149" t="s">
        <v>837</v>
      </c>
      <c r="B26" s="149"/>
      <c r="C26" s="303">
        <f>BCDKT!H14</f>
        <v>4940976489</v>
      </c>
      <c r="D26" s="303"/>
      <c r="E26" s="303">
        <v>0</v>
      </c>
      <c r="F26" s="309"/>
      <c r="G26" s="303">
        <f t="shared" ref="G26:G31" si="0">C26+E26</f>
        <v>4940976489</v>
      </c>
      <c r="H26" s="303"/>
    </row>
    <row r="27" spans="1:8" x14ac:dyDescent="0.2">
      <c r="A27" s="149" t="s">
        <v>691</v>
      </c>
      <c r="B27" s="149"/>
      <c r="C27" s="303">
        <f>BCDKT!H21</f>
        <v>3406897894</v>
      </c>
      <c r="D27" s="303"/>
      <c r="E27" s="303">
        <v>0</v>
      </c>
      <c r="F27" s="309"/>
      <c r="G27" s="303">
        <f t="shared" si="0"/>
        <v>3406897894</v>
      </c>
      <c r="H27" s="303"/>
    </row>
    <row r="28" spans="1:8" x14ac:dyDescent="0.2">
      <c r="A28" s="149" t="s">
        <v>838</v>
      </c>
      <c r="B28" s="149"/>
      <c r="C28" s="303">
        <f>BCDKT!H22</f>
        <v>868269088</v>
      </c>
      <c r="D28" s="303"/>
      <c r="E28" s="303">
        <v>0</v>
      </c>
      <c r="F28" s="309"/>
      <c r="G28" s="303">
        <f t="shared" si="0"/>
        <v>868269088</v>
      </c>
      <c r="H28" s="303"/>
    </row>
    <row r="29" spans="1:8" x14ac:dyDescent="0.2">
      <c r="A29" s="149" t="s">
        <v>695</v>
      </c>
      <c r="B29" s="149"/>
      <c r="C29" s="303">
        <f>BCDKT!H26</f>
        <v>1789659029</v>
      </c>
      <c r="D29" s="303"/>
      <c r="E29" s="303">
        <v>0</v>
      </c>
      <c r="F29" s="309"/>
      <c r="G29" s="303">
        <f t="shared" si="0"/>
        <v>1789659029</v>
      </c>
      <c r="H29" s="303"/>
    </row>
    <row r="30" spans="1:8" x14ac:dyDescent="0.2">
      <c r="A30" s="149" t="s">
        <v>853</v>
      </c>
      <c r="B30" s="149"/>
      <c r="C30" s="303">
        <f>BCDKT!H23</f>
        <v>1265634166</v>
      </c>
      <c r="D30" s="303"/>
      <c r="E30" s="303">
        <v>0</v>
      </c>
      <c r="F30" s="309"/>
      <c r="G30" s="303">
        <f t="shared" si="0"/>
        <v>1265634166</v>
      </c>
      <c r="H30" s="303"/>
    </row>
    <row r="31" spans="1:8" x14ac:dyDescent="0.2">
      <c r="A31" s="149" t="s">
        <v>462</v>
      </c>
      <c r="B31" s="149"/>
      <c r="C31" s="303">
        <v>0</v>
      </c>
      <c r="D31" s="303"/>
      <c r="E31" s="303">
        <f>BCDKT!H84</f>
        <v>628000000</v>
      </c>
      <c r="F31" s="309"/>
      <c r="G31" s="303">
        <f t="shared" si="0"/>
        <v>628000000</v>
      </c>
      <c r="H31" s="303"/>
    </row>
    <row r="32" spans="1:8" x14ac:dyDescent="0.2">
      <c r="C32" s="310"/>
      <c r="D32" s="310"/>
      <c r="E32" s="161"/>
      <c r="F32" s="161"/>
      <c r="G32" s="161"/>
      <c r="H32" s="161"/>
    </row>
    <row r="33" spans="1:8" ht="14.25" thickBot="1" x14ac:dyDescent="0.25">
      <c r="A33" s="139" t="s">
        <v>678</v>
      </c>
      <c r="C33" s="305">
        <f>SUM(C26:C31)</f>
        <v>12271436666</v>
      </c>
      <c r="D33" s="306"/>
      <c r="E33" s="305">
        <f>SUM(E26:E31)</f>
        <v>628000000</v>
      </c>
      <c r="F33" s="307"/>
      <c r="G33" s="305">
        <f>SUM(G26:G31)</f>
        <v>12899436666</v>
      </c>
      <c r="H33" s="306"/>
    </row>
    <row r="34" spans="1:8" ht="4.5" customHeight="1" thickTop="1" x14ac:dyDescent="0.2">
      <c r="D34" s="304"/>
    </row>
    <row r="35" spans="1:8" x14ac:dyDescent="0.2">
      <c r="A35" s="345" t="s">
        <v>1136</v>
      </c>
      <c r="B35" s="138"/>
      <c r="C35" s="340" t="s">
        <v>830</v>
      </c>
      <c r="D35" s="340"/>
      <c r="E35" s="143" t="s">
        <v>831</v>
      </c>
      <c r="F35" s="143"/>
      <c r="G35" s="143" t="s">
        <v>832</v>
      </c>
      <c r="H35" s="160"/>
    </row>
    <row r="36" spans="1:8" x14ac:dyDescent="0.2">
      <c r="A36" s="149"/>
      <c r="B36" s="149"/>
      <c r="C36" s="316"/>
      <c r="D36" s="316"/>
      <c r="E36" s="316"/>
      <c r="F36" s="307"/>
      <c r="G36" s="316"/>
      <c r="H36" s="316"/>
    </row>
    <row r="37" spans="1:8" x14ac:dyDescent="0.2">
      <c r="A37" s="149" t="s">
        <v>837</v>
      </c>
      <c r="B37" s="149"/>
      <c r="C37" s="303">
        <f>BCDKT!J14</f>
        <v>7633395168</v>
      </c>
      <c r="D37" s="303"/>
      <c r="E37" s="303">
        <v>0</v>
      </c>
      <c r="F37" s="309"/>
      <c r="G37" s="303">
        <f t="shared" ref="G37:G42" si="1">C37+E37</f>
        <v>7633395168</v>
      </c>
      <c r="H37" s="303"/>
    </row>
    <row r="38" spans="1:8" x14ac:dyDescent="0.2">
      <c r="A38" s="149" t="s">
        <v>691</v>
      </c>
      <c r="B38" s="149"/>
      <c r="C38" s="303">
        <f>BCDKT!J21</f>
        <v>3815534000</v>
      </c>
      <c r="D38" s="303"/>
      <c r="E38" s="303">
        <v>0</v>
      </c>
      <c r="F38" s="309"/>
      <c r="G38" s="303">
        <f t="shared" si="1"/>
        <v>3815534000</v>
      </c>
      <c r="H38" s="303"/>
    </row>
    <row r="39" spans="1:8" x14ac:dyDescent="0.2">
      <c r="A39" s="149" t="s">
        <v>838</v>
      </c>
      <c r="B39" s="149"/>
      <c r="C39" s="303">
        <f>BCDKT!J22</f>
        <v>656736804</v>
      </c>
      <c r="D39" s="303"/>
      <c r="E39" s="303">
        <v>0</v>
      </c>
      <c r="F39" s="309"/>
      <c r="G39" s="303">
        <f t="shared" si="1"/>
        <v>656736804</v>
      </c>
      <c r="H39" s="303"/>
    </row>
    <row r="40" spans="1:8" x14ac:dyDescent="0.2">
      <c r="A40" s="149" t="s">
        <v>695</v>
      </c>
      <c r="B40" s="149"/>
      <c r="C40" s="303">
        <f>BCDKT!J26</f>
        <v>233462966</v>
      </c>
      <c r="D40" s="303"/>
      <c r="E40" s="303">
        <v>0</v>
      </c>
      <c r="F40" s="309"/>
      <c r="G40" s="303">
        <f t="shared" si="1"/>
        <v>233462966</v>
      </c>
      <c r="H40" s="303"/>
    </row>
    <row r="41" spans="1:8" x14ac:dyDescent="0.2">
      <c r="A41" s="149" t="s">
        <v>853</v>
      </c>
      <c r="B41" s="149"/>
      <c r="C41" s="303">
        <f>BCDKT!J23</f>
        <v>1099183166</v>
      </c>
      <c r="D41" s="303"/>
      <c r="E41" s="303">
        <v>0</v>
      </c>
      <c r="F41" s="309"/>
      <c r="G41" s="303">
        <f t="shared" si="1"/>
        <v>1099183166</v>
      </c>
      <c r="H41" s="303"/>
    </row>
    <row r="42" spans="1:8" x14ac:dyDescent="0.2">
      <c r="A42" s="149" t="s">
        <v>462</v>
      </c>
      <c r="B42" s="149"/>
      <c r="C42" s="303">
        <v>0</v>
      </c>
      <c r="D42" s="303"/>
      <c r="E42" s="303">
        <f>BCDKT!J84</f>
        <v>359800000</v>
      </c>
      <c r="F42" s="309"/>
      <c r="G42" s="303">
        <f t="shared" si="1"/>
        <v>359800000</v>
      </c>
      <c r="H42" s="303"/>
    </row>
    <row r="43" spans="1:8" x14ac:dyDescent="0.2">
      <c r="C43" s="310"/>
      <c r="D43" s="310"/>
      <c r="E43" s="161"/>
      <c r="F43" s="161"/>
      <c r="G43" s="161"/>
      <c r="H43" s="161"/>
    </row>
    <row r="44" spans="1:8" ht="14.25" thickBot="1" x14ac:dyDescent="0.25">
      <c r="A44" s="139" t="s">
        <v>678</v>
      </c>
      <c r="C44" s="305">
        <f>SUM(C37:C42)</f>
        <v>13438312104</v>
      </c>
      <c r="D44" s="306"/>
      <c r="E44" s="305">
        <f>SUM(E37:E42)</f>
        <v>359800000</v>
      </c>
      <c r="F44" s="307"/>
      <c r="G44" s="305">
        <f>SUM(G37:G42)</f>
        <v>13798112104</v>
      </c>
      <c r="H44" s="306"/>
    </row>
    <row r="45" spans="1:8" ht="8.25" customHeight="1" thickTop="1" x14ac:dyDescent="0.2"/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CC"/>
  </sheetPr>
  <dimension ref="A1:I14"/>
  <sheetViews>
    <sheetView showGridLines="0" workbookViewId="0">
      <selection activeCell="J20" sqref="J20"/>
    </sheetView>
  </sheetViews>
  <sheetFormatPr defaultRowHeight="15" x14ac:dyDescent="0.25"/>
  <cols>
    <col min="1" max="1" width="27.5703125" bestFit="1" customWidth="1"/>
    <col min="2" max="2" width="5.140625" hidden="1" customWidth="1"/>
    <col min="3" max="3" width="15.28515625" bestFit="1" customWidth="1"/>
    <col min="4" max="4" width="1.7109375" customWidth="1"/>
    <col min="5" max="5" width="16.85546875" bestFit="1" customWidth="1"/>
    <col min="6" max="6" width="1.7109375" customWidth="1"/>
    <col min="7" max="7" width="15.28515625" bestFit="1" customWidth="1"/>
    <col min="8" max="8" width="1.7109375" customWidth="1"/>
    <col min="9" max="9" width="4.7109375" customWidth="1"/>
  </cols>
  <sheetData>
    <row r="1" spans="1:9" ht="41.25" x14ac:dyDescent="0.25">
      <c r="A1" s="318" t="s">
        <v>438</v>
      </c>
      <c r="B1" s="325" t="s">
        <v>439</v>
      </c>
      <c r="C1" s="322" t="s">
        <v>440</v>
      </c>
      <c r="D1" s="325"/>
      <c r="E1" s="322" t="s">
        <v>441</v>
      </c>
      <c r="F1" s="325"/>
      <c r="G1" s="322" t="s">
        <v>442</v>
      </c>
      <c r="H1" s="325"/>
      <c r="I1" s="322" t="s">
        <v>443</v>
      </c>
    </row>
    <row r="2" spans="1:9" x14ac:dyDescent="0.25">
      <c r="A2" s="319"/>
      <c r="B2" s="319"/>
      <c r="C2" s="319"/>
      <c r="D2" s="319"/>
      <c r="E2" s="319"/>
      <c r="F2" s="319"/>
      <c r="G2" s="319"/>
      <c r="H2" s="319"/>
      <c r="I2" s="319"/>
    </row>
    <row r="3" spans="1:9" x14ac:dyDescent="0.25">
      <c r="A3" s="320" t="s">
        <v>1050</v>
      </c>
      <c r="B3" s="323"/>
      <c r="C3" s="323"/>
      <c r="D3" s="323"/>
      <c r="E3" s="323"/>
      <c r="F3" s="323"/>
      <c r="G3" s="323"/>
      <c r="H3" s="323"/>
      <c r="I3" s="323"/>
    </row>
    <row r="4" spans="1:9" hidden="1" x14ac:dyDescent="0.25">
      <c r="A4" s="321" t="s">
        <v>1051</v>
      </c>
      <c r="B4" s="430">
        <v>121</v>
      </c>
      <c r="C4" s="324"/>
      <c r="D4" s="321"/>
      <c r="E4" s="326"/>
      <c r="F4" s="321"/>
      <c r="G4" s="324"/>
      <c r="H4" s="323"/>
      <c r="I4" s="321" t="s">
        <v>810</v>
      </c>
    </row>
    <row r="5" spans="1:9" hidden="1" x14ac:dyDescent="0.25">
      <c r="A5" s="321" t="s">
        <v>1052</v>
      </c>
      <c r="B5" s="430">
        <v>135</v>
      </c>
      <c r="C5" s="324"/>
      <c r="D5" s="324"/>
      <c r="E5" s="324"/>
      <c r="F5" s="324"/>
      <c r="G5" s="324"/>
      <c r="H5" s="323"/>
      <c r="I5" s="321" t="s">
        <v>810</v>
      </c>
    </row>
    <row r="6" spans="1:9" x14ac:dyDescent="0.25">
      <c r="A6" s="321" t="s">
        <v>1100</v>
      </c>
      <c r="B6" s="430">
        <v>158</v>
      </c>
      <c r="C6" s="324">
        <v>169038671</v>
      </c>
      <c r="D6" s="324"/>
      <c r="E6" s="324">
        <f>-C6</f>
        <v>-169038671</v>
      </c>
      <c r="F6" s="324"/>
      <c r="G6" s="324">
        <f>C6+E6</f>
        <v>0</v>
      </c>
      <c r="H6" s="323"/>
      <c r="I6" s="321" t="s">
        <v>810</v>
      </c>
    </row>
    <row r="7" spans="1:9" x14ac:dyDescent="0.25">
      <c r="A7" s="321" t="s">
        <v>1101</v>
      </c>
      <c r="B7" s="430">
        <v>136</v>
      </c>
      <c r="C7" s="324">
        <v>64424295</v>
      </c>
      <c r="D7" s="324"/>
      <c r="E7" s="324">
        <f>-E6</f>
        <v>169038671</v>
      </c>
      <c r="F7" s="324"/>
      <c r="G7" s="324">
        <f>C7+E7</f>
        <v>233462966</v>
      </c>
      <c r="H7" s="323"/>
      <c r="I7" s="321" t="s">
        <v>810</v>
      </c>
    </row>
    <row r="8" spans="1:9" hidden="1" x14ac:dyDescent="0.25">
      <c r="A8" s="321" t="s">
        <v>1054</v>
      </c>
      <c r="B8" s="430">
        <v>315</v>
      </c>
      <c r="C8" s="324"/>
      <c r="D8" s="324"/>
      <c r="E8" s="324"/>
      <c r="F8" s="324"/>
      <c r="G8" s="324"/>
      <c r="H8" s="323"/>
      <c r="I8" s="321" t="s">
        <v>1053</v>
      </c>
    </row>
    <row r="9" spans="1:9" hidden="1" x14ac:dyDescent="0.25">
      <c r="A9" s="321" t="s">
        <v>1055</v>
      </c>
      <c r="B9" s="430">
        <v>317</v>
      </c>
      <c r="C9" s="324"/>
      <c r="D9" s="324"/>
      <c r="E9" s="324"/>
      <c r="F9" s="324"/>
      <c r="G9" s="324"/>
      <c r="H9" s="323"/>
      <c r="I9" s="321" t="s">
        <v>1057</v>
      </c>
    </row>
    <row r="10" spans="1:9" hidden="1" x14ac:dyDescent="0.25">
      <c r="A10" s="321" t="s">
        <v>1056</v>
      </c>
      <c r="B10" s="430">
        <v>319</v>
      </c>
      <c r="C10" s="324"/>
      <c r="D10" s="324"/>
      <c r="E10" s="324"/>
      <c r="F10" s="324"/>
      <c r="G10" s="324"/>
      <c r="H10" s="323"/>
      <c r="I10" s="321" t="s">
        <v>1057</v>
      </c>
    </row>
    <row r="11" spans="1:9" hidden="1" x14ac:dyDescent="0.25">
      <c r="A11" s="321" t="s">
        <v>1058</v>
      </c>
      <c r="B11" s="430"/>
      <c r="C11" s="324"/>
      <c r="D11" s="324"/>
      <c r="E11" s="324"/>
      <c r="F11" s="324"/>
      <c r="G11" s="324"/>
      <c r="H11" s="323"/>
      <c r="I11" s="321" t="s">
        <v>1060</v>
      </c>
    </row>
    <row r="12" spans="1:9" hidden="1" x14ac:dyDescent="0.25">
      <c r="A12" s="321" t="s">
        <v>1059</v>
      </c>
      <c r="B12" s="430"/>
      <c r="C12" s="324"/>
      <c r="D12" s="324"/>
      <c r="E12" s="324"/>
      <c r="F12" s="324"/>
      <c r="G12" s="324"/>
      <c r="H12" s="323"/>
      <c r="I12" s="321" t="s">
        <v>1060</v>
      </c>
    </row>
    <row r="13" spans="1:9" x14ac:dyDescent="0.25">
      <c r="A13" s="321"/>
      <c r="B13" s="430"/>
      <c r="C13" s="324"/>
      <c r="D13" s="324"/>
      <c r="E13" s="324"/>
      <c r="F13" s="324"/>
      <c r="G13" s="324"/>
      <c r="H13" s="323"/>
      <c r="I13" s="321"/>
    </row>
    <row r="14" spans="1:9" x14ac:dyDescent="0.25">
      <c r="A14" s="321"/>
      <c r="B14" s="430"/>
      <c r="C14" s="324"/>
      <c r="D14" s="324"/>
      <c r="E14" s="324"/>
      <c r="F14" s="324"/>
      <c r="G14" s="324"/>
      <c r="H14" s="323"/>
      <c r="I14" s="321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0"/>
  <sheetViews>
    <sheetView showGridLines="0" zoomScaleNormal="100" workbookViewId="0">
      <selection activeCell="N17" sqref="N17"/>
    </sheetView>
  </sheetViews>
  <sheetFormatPr defaultColWidth="9.140625" defaultRowHeight="13.5" customHeight="1" x14ac:dyDescent="0.2"/>
  <cols>
    <col min="1" max="1" width="4" style="136" customWidth="1"/>
    <col min="2" max="2" width="31" style="136" customWidth="1"/>
    <col min="3" max="3" width="1" style="136" customWidth="1"/>
    <col min="4" max="4" width="4.140625" style="179" customWidth="1"/>
    <col min="5" max="5" width="1" style="136" hidden="1" customWidth="1"/>
    <col min="6" max="6" width="4.7109375" style="179" hidden="1" customWidth="1"/>
    <col min="7" max="7" width="1" style="136" customWidth="1"/>
    <col min="8" max="8" width="14.85546875" style="136" customWidth="1"/>
    <col min="9" max="9" width="1" style="136" customWidth="1"/>
    <col min="10" max="10" width="14.85546875" style="136" customWidth="1"/>
    <col min="11" max="11" width="1" style="136" customWidth="1"/>
    <col min="12" max="12" width="14.28515625" style="136" customWidth="1"/>
    <col min="13" max="13" width="0.7109375" style="136" customWidth="1"/>
    <col min="14" max="256" width="9.140625" style="136"/>
    <col min="257" max="257" width="4" style="136" customWidth="1"/>
    <col min="258" max="258" width="34.140625" style="136" customWidth="1"/>
    <col min="259" max="259" width="1" style="136" customWidth="1"/>
    <col min="260" max="260" width="5.7109375" style="136" customWidth="1"/>
    <col min="261" max="261" width="1" style="136" customWidth="1"/>
    <col min="262" max="262" width="7.7109375" style="136" customWidth="1"/>
    <col min="263" max="263" width="1" style="136" customWidth="1"/>
    <col min="264" max="264" width="16" style="136" customWidth="1"/>
    <col min="265" max="265" width="1" style="136" customWidth="1"/>
    <col min="266" max="266" width="16" style="136" customWidth="1"/>
    <col min="267" max="267" width="16.140625" style="136" bestFit="1" customWidth="1"/>
    <col min="268" max="512" width="9.140625" style="136"/>
    <col min="513" max="513" width="4" style="136" customWidth="1"/>
    <col min="514" max="514" width="34.140625" style="136" customWidth="1"/>
    <col min="515" max="515" width="1" style="136" customWidth="1"/>
    <col min="516" max="516" width="5.7109375" style="136" customWidth="1"/>
    <col min="517" max="517" width="1" style="136" customWidth="1"/>
    <col min="518" max="518" width="7.7109375" style="136" customWidth="1"/>
    <col min="519" max="519" width="1" style="136" customWidth="1"/>
    <col min="520" max="520" width="16" style="136" customWidth="1"/>
    <col min="521" max="521" width="1" style="136" customWidth="1"/>
    <col min="522" max="522" width="16" style="136" customWidth="1"/>
    <col min="523" max="523" width="16.140625" style="136" bestFit="1" customWidth="1"/>
    <col min="524" max="768" width="9.140625" style="136"/>
    <col min="769" max="769" width="4" style="136" customWidth="1"/>
    <col min="770" max="770" width="34.140625" style="136" customWidth="1"/>
    <col min="771" max="771" width="1" style="136" customWidth="1"/>
    <col min="772" max="772" width="5.7109375" style="136" customWidth="1"/>
    <col min="773" max="773" width="1" style="136" customWidth="1"/>
    <col min="774" max="774" width="7.7109375" style="136" customWidth="1"/>
    <col min="775" max="775" width="1" style="136" customWidth="1"/>
    <col min="776" max="776" width="16" style="136" customWidth="1"/>
    <col min="777" max="777" width="1" style="136" customWidth="1"/>
    <col min="778" max="778" width="16" style="136" customWidth="1"/>
    <col min="779" max="779" width="16.140625" style="136" bestFit="1" customWidth="1"/>
    <col min="780" max="1024" width="9.140625" style="136"/>
    <col min="1025" max="1025" width="4" style="136" customWidth="1"/>
    <col min="1026" max="1026" width="34.140625" style="136" customWidth="1"/>
    <col min="1027" max="1027" width="1" style="136" customWidth="1"/>
    <col min="1028" max="1028" width="5.7109375" style="136" customWidth="1"/>
    <col min="1029" max="1029" width="1" style="136" customWidth="1"/>
    <col min="1030" max="1030" width="7.7109375" style="136" customWidth="1"/>
    <col min="1031" max="1031" width="1" style="136" customWidth="1"/>
    <col min="1032" max="1032" width="16" style="136" customWidth="1"/>
    <col min="1033" max="1033" width="1" style="136" customWidth="1"/>
    <col min="1034" max="1034" width="16" style="136" customWidth="1"/>
    <col min="1035" max="1035" width="16.140625" style="136" bestFit="1" customWidth="1"/>
    <col min="1036" max="1280" width="9.140625" style="136"/>
    <col min="1281" max="1281" width="4" style="136" customWidth="1"/>
    <col min="1282" max="1282" width="34.140625" style="136" customWidth="1"/>
    <col min="1283" max="1283" width="1" style="136" customWidth="1"/>
    <col min="1284" max="1284" width="5.7109375" style="136" customWidth="1"/>
    <col min="1285" max="1285" width="1" style="136" customWidth="1"/>
    <col min="1286" max="1286" width="7.7109375" style="136" customWidth="1"/>
    <col min="1287" max="1287" width="1" style="136" customWidth="1"/>
    <col min="1288" max="1288" width="16" style="136" customWidth="1"/>
    <col min="1289" max="1289" width="1" style="136" customWidth="1"/>
    <col min="1290" max="1290" width="16" style="136" customWidth="1"/>
    <col min="1291" max="1291" width="16.140625" style="136" bestFit="1" customWidth="1"/>
    <col min="1292" max="1536" width="9.140625" style="136"/>
    <col min="1537" max="1537" width="4" style="136" customWidth="1"/>
    <col min="1538" max="1538" width="34.140625" style="136" customWidth="1"/>
    <col min="1539" max="1539" width="1" style="136" customWidth="1"/>
    <col min="1540" max="1540" width="5.7109375" style="136" customWidth="1"/>
    <col min="1541" max="1541" width="1" style="136" customWidth="1"/>
    <col min="1542" max="1542" width="7.7109375" style="136" customWidth="1"/>
    <col min="1543" max="1543" width="1" style="136" customWidth="1"/>
    <col min="1544" max="1544" width="16" style="136" customWidth="1"/>
    <col min="1545" max="1545" width="1" style="136" customWidth="1"/>
    <col min="1546" max="1546" width="16" style="136" customWidth="1"/>
    <col min="1547" max="1547" width="16.140625" style="136" bestFit="1" customWidth="1"/>
    <col min="1548" max="1792" width="9.140625" style="136"/>
    <col min="1793" max="1793" width="4" style="136" customWidth="1"/>
    <col min="1794" max="1794" width="34.140625" style="136" customWidth="1"/>
    <col min="1795" max="1795" width="1" style="136" customWidth="1"/>
    <col min="1796" max="1796" width="5.7109375" style="136" customWidth="1"/>
    <col min="1797" max="1797" width="1" style="136" customWidth="1"/>
    <col min="1798" max="1798" width="7.7109375" style="136" customWidth="1"/>
    <col min="1799" max="1799" width="1" style="136" customWidth="1"/>
    <col min="1800" max="1800" width="16" style="136" customWidth="1"/>
    <col min="1801" max="1801" width="1" style="136" customWidth="1"/>
    <col min="1802" max="1802" width="16" style="136" customWidth="1"/>
    <col min="1803" max="1803" width="16.140625" style="136" bestFit="1" customWidth="1"/>
    <col min="1804" max="2048" width="9.140625" style="136"/>
    <col min="2049" max="2049" width="4" style="136" customWidth="1"/>
    <col min="2050" max="2050" width="34.140625" style="136" customWidth="1"/>
    <col min="2051" max="2051" width="1" style="136" customWidth="1"/>
    <col min="2052" max="2052" width="5.7109375" style="136" customWidth="1"/>
    <col min="2053" max="2053" width="1" style="136" customWidth="1"/>
    <col min="2054" max="2054" width="7.7109375" style="136" customWidth="1"/>
    <col min="2055" max="2055" width="1" style="136" customWidth="1"/>
    <col min="2056" max="2056" width="16" style="136" customWidth="1"/>
    <col min="2057" max="2057" width="1" style="136" customWidth="1"/>
    <col min="2058" max="2058" width="16" style="136" customWidth="1"/>
    <col min="2059" max="2059" width="16.140625" style="136" bestFit="1" customWidth="1"/>
    <col min="2060" max="2304" width="9.140625" style="136"/>
    <col min="2305" max="2305" width="4" style="136" customWidth="1"/>
    <col min="2306" max="2306" width="34.140625" style="136" customWidth="1"/>
    <col min="2307" max="2307" width="1" style="136" customWidth="1"/>
    <col min="2308" max="2308" width="5.7109375" style="136" customWidth="1"/>
    <col min="2309" max="2309" width="1" style="136" customWidth="1"/>
    <col min="2310" max="2310" width="7.7109375" style="136" customWidth="1"/>
    <col min="2311" max="2311" width="1" style="136" customWidth="1"/>
    <col min="2312" max="2312" width="16" style="136" customWidth="1"/>
    <col min="2313" max="2313" width="1" style="136" customWidth="1"/>
    <col min="2314" max="2314" width="16" style="136" customWidth="1"/>
    <col min="2315" max="2315" width="16.140625" style="136" bestFit="1" customWidth="1"/>
    <col min="2316" max="2560" width="9.140625" style="136"/>
    <col min="2561" max="2561" width="4" style="136" customWidth="1"/>
    <col min="2562" max="2562" width="34.140625" style="136" customWidth="1"/>
    <col min="2563" max="2563" width="1" style="136" customWidth="1"/>
    <col min="2564" max="2564" width="5.7109375" style="136" customWidth="1"/>
    <col min="2565" max="2565" width="1" style="136" customWidth="1"/>
    <col min="2566" max="2566" width="7.7109375" style="136" customWidth="1"/>
    <col min="2567" max="2567" width="1" style="136" customWidth="1"/>
    <col min="2568" max="2568" width="16" style="136" customWidth="1"/>
    <col min="2569" max="2569" width="1" style="136" customWidth="1"/>
    <col min="2570" max="2570" width="16" style="136" customWidth="1"/>
    <col min="2571" max="2571" width="16.140625" style="136" bestFit="1" customWidth="1"/>
    <col min="2572" max="2816" width="9.140625" style="136"/>
    <col min="2817" max="2817" width="4" style="136" customWidth="1"/>
    <col min="2818" max="2818" width="34.140625" style="136" customWidth="1"/>
    <col min="2819" max="2819" width="1" style="136" customWidth="1"/>
    <col min="2820" max="2820" width="5.7109375" style="136" customWidth="1"/>
    <col min="2821" max="2821" width="1" style="136" customWidth="1"/>
    <col min="2822" max="2822" width="7.7109375" style="136" customWidth="1"/>
    <col min="2823" max="2823" width="1" style="136" customWidth="1"/>
    <col min="2824" max="2824" width="16" style="136" customWidth="1"/>
    <col min="2825" max="2825" width="1" style="136" customWidth="1"/>
    <col min="2826" max="2826" width="16" style="136" customWidth="1"/>
    <col min="2827" max="2827" width="16.140625" style="136" bestFit="1" customWidth="1"/>
    <col min="2828" max="3072" width="9.140625" style="136"/>
    <col min="3073" max="3073" width="4" style="136" customWidth="1"/>
    <col min="3074" max="3074" width="34.140625" style="136" customWidth="1"/>
    <col min="3075" max="3075" width="1" style="136" customWidth="1"/>
    <col min="3076" max="3076" width="5.7109375" style="136" customWidth="1"/>
    <col min="3077" max="3077" width="1" style="136" customWidth="1"/>
    <col min="3078" max="3078" width="7.7109375" style="136" customWidth="1"/>
    <col min="3079" max="3079" width="1" style="136" customWidth="1"/>
    <col min="3080" max="3080" width="16" style="136" customWidth="1"/>
    <col min="3081" max="3081" width="1" style="136" customWidth="1"/>
    <col min="3082" max="3082" width="16" style="136" customWidth="1"/>
    <col min="3083" max="3083" width="16.140625" style="136" bestFit="1" customWidth="1"/>
    <col min="3084" max="3328" width="9.140625" style="136"/>
    <col min="3329" max="3329" width="4" style="136" customWidth="1"/>
    <col min="3330" max="3330" width="34.140625" style="136" customWidth="1"/>
    <col min="3331" max="3331" width="1" style="136" customWidth="1"/>
    <col min="3332" max="3332" width="5.7109375" style="136" customWidth="1"/>
    <col min="3333" max="3333" width="1" style="136" customWidth="1"/>
    <col min="3334" max="3334" width="7.7109375" style="136" customWidth="1"/>
    <col min="3335" max="3335" width="1" style="136" customWidth="1"/>
    <col min="3336" max="3336" width="16" style="136" customWidth="1"/>
    <col min="3337" max="3337" width="1" style="136" customWidth="1"/>
    <col min="3338" max="3338" width="16" style="136" customWidth="1"/>
    <col min="3339" max="3339" width="16.140625" style="136" bestFit="1" customWidth="1"/>
    <col min="3340" max="3584" width="9.140625" style="136"/>
    <col min="3585" max="3585" width="4" style="136" customWidth="1"/>
    <col min="3586" max="3586" width="34.140625" style="136" customWidth="1"/>
    <col min="3587" max="3587" width="1" style="136" customWidth="1"/>
    <col min="3588" max="3588" width="5.7109375" style="136" customWidth="1"/>
    <col min="3589" max="3589" width="1" style="136" customWidth="1"/>
    <col min="3590" max="3590" width="7.7109375" style="136" customWidth="1"/>
    <col min="3591" max="3591" width="1" style="136" customWidth="1"/>
    <col min="3592" max="3592" width="16" style="136" customWidth="1"/>
    <col min="3593" max="3593" width="1" style="136" customWidth="1"/>
    <col min="3594" max="3594" width="16" style="136" customWidth="1"/>
    <col min="3595" max="3595" width="16.140625" style="136" bestFit="1" customWidth="1"/>
    <col min="3596" max="3840" width="9.140625" style="136"/>
    <col min="3841" max="3841" width="4" style="136" customWidth="1"/>
    <col min="3842" max="3842" width="34.140625" style="136" customWidth="1"/>
    <col min="3843" max="3843" width="1" style="136" customWidth="1"/>
    <col min="3844" max="3844" width="5.7109375" style="136" customWidth="1"/>
    <col min="3845" max="3845" width="1" style="136" customWidth="1"/>
    <col min="3846" max="3846" width="7.7109375" style="136" customWidth="1"/>
    <col min="3847" max="3847" width="1" style="136" customWidth="1"/>
    <col min="3848" max="3848" width="16" style="136" customWidth="1"/>
    <col min="3849" max="3849" width="1" style="136" customWidth="1"/>
    <col min="3850" max="3850" width="16" style="136" customWidth="1"/>
    <col min="3851" max="3851" width="16.140625" style="136" bestFit="1" customWidth="1"/>
    <col min="3852" max="4096" width="9.140625" style="136"/>
    <col min="4097" max="4097" width="4" style="136" customWidth="1"/>
    <col min="4098" max="4098" width="34.140625" style="136" customWidth="1"/>
    <col min="4099" max="4099" width="1" style="136" customWidth="1"/>
    <col min="4100" max="4100" width="5.7109375" style="136" customWidth="1"/>
    <col min="4101" max="4101" width="1" style="136" customWidth="1"/>
    <col min="4102" max="4102" width="7.7109375" style="136" customWidth="1"/>
    <col min="4103" max="4103" width="1" style="136" customWidth="1"/>
    <col min="4104" max="4104" width="16" style="136" customWidth="1"/>
    <col min="4105" max="4105" width="1" style="136" customWidth="1"/>
    <col min="4106" max="4106" width="16" style="136" customWidth="1"/>
    <col min="4107" max="4107" width="16.140625" style="136" bestFit="1" customWidth="1"/>
    <col min="4108" max="4352" width="9.140625" style="136"/>
    <col min="4353" max="4353" width="4" style="136" customWidth="1"/>
    <col min="4354" max="4354" width="34.140625" style="136" customWidth="1"/>
    <col min="4355" max="4355" width="1" style="136" customWidth="1"/>
    <col min="4356" max="4356" width="5.7109375" style="136" customWidth="1"/>
    <col min="4357" max="4357" width="1" style="136" customWidth="1"/>
    <col min="4358" max="4358" width="7.7109375" style="136" customWidth="1"/>
    <col min="4359" max="4359" width="1" style="136" customWidth="1"/>
    <col min="4360" max="4360" width="16" style="136" customWidth="1"/>
    <col min="4361" max="4361" width="1" style="136" customWidth="1"/>
    <col min="4362" max="4362" width="16" style="136" customWidth="1"/>
    <col min="4363" max="4363" width="16.140625" style="136" bestFit="1" customWidth="1"/>
    <col min="4364" max="4608" width="9.140625" style="136"/>
    <col min="4609" max="4609" width="4" style="136" customWidth="1"/>
    <col min="4610" max="4610" width="34.140625" style="136" customWidth="1"/>
    <col min="4611" max="4611" width="1" style="136" customWidth="1"/>
    <col min="4612" max="4612" width="5.7109375" style="136" customWidth="1"/>
    <col min="4613" max="4613" width="1" style="136" customWidth="1"/>
    <col min="4614" max="4614" width="7.7109375" style="136" customWidth="1"/>
    <col min="4615" max="4615" width="1" style="136" customWidth="1"/>
    <col min="4616" max="4616" width="16" style="136" customWidth="1"/>
    <col min="4617" max="4617" width="1" style="136" customWidth="1"/>
    <col min="4618" max="4618" width="16" style="136" customWidth="1"/>
    <col min="4619" max="4619" width="16.140625" style="136" bestFit="1" customWidth="1"/>
    <col min="4620" max="4864" width="9.140625" style="136"/>
    <col min="4865" max="4865" width="4" style="136" customWidth="1"/>
    <col min="4866" max="4866" width="34.140625" style="136" customWidth="1"/>
    <col min="4867" max="4867" width="1" style="136" customWidth="1"/>
    <col min="4868" max="4868" width="5.7109375" style="136" customWidth="1"/>
    <col min="4869" max="4869" width="1" style="136" customWidth="1"/>
    <col min="4870" max="4870" width="7.7109375" style="136" customWidth="1"/>
    <col min="4871" max="4871" width="1" style="136" customWidth="1"/>
    <col min="4872" max="4872" width="16" style="136" customWidth="1"/>
    <col min="4873" max="4873" width="1" style="136" customWidth="1"/>
    <col min="4874" max="4874" width="16" style="136" customWidth="1"/>
    <col min="4875" max="4875" width="16.140625" style="136" bestFit="1" customWidth="1"/>
    <col min="4876" max="5120" width="9.140625" style="136"/>
    <col min="5121" max="5121" width="4" style="136" customWidth="1"/>
    <col min="5122" max="5122" width="34.140625" style="136" customWidth="1"/>
    <col min="5123" max="5123" width="1" style="136" customWidth="1"/>
    <col min="5124" max="5124" width="5.7109375" style="136" customWidth="1"/>
    <col min="5125" max="5125" width="1" style="136" customWidth="1"/>
    <col min="5126" max="5126" width="7.7109375" style="136" customWidth="1"/>
    <col min="5127" max="5127" width="1" style="136" customWidth="1"/>
    <col min="5128" max="5128" width="16" style="136" customWidth="1"/>
    <col min="5129" max="5129" width="1" style="136" customWidth="1"/>
    <col min="5130" max="5130" width="16" style="136" customWidth="1"/>
    <col min="5131" max="5131" width="16.140625" style="136" bestFit="1" customWidth="1"/>
    <col min="5132" max="5376" width="9.140625" style="136"/>
    <col min="5377" max="5377" width="4" style="136" customWidth="1"/>
    <col min="5378" max="5378" width="34.140625" style="136" customWidth="1"/>
    <col min="5379" max="5379" width="1" style="136" customWidth="1"/>
    <col min="5380" max="5380" width="5.7109375" style="136" customWidth="1"/>
    <col min="5381" max="5381" width="1" style="136" customWidth="1"/>
    <col min="5382" max="5382" width="7.7109375" style="136" customWidth="1"/>
    <col min="5383" max="5383" width="1" style="136" customWidth="1"/>
    <col min="5384" max="5384" width="16" style="136" customWidth="1"/>
    <col min="5385" max="5385" width="1" style="136" customWidth="1"/>
    <col min="5386" max="5386" width="16" style="136" customWidth="1"/>
    <col min="5387" max="5387" width="16.140625" style="136" bestFit="1" customWidth="1"/>
    <col min="5388" max="5632" width="9.140625" style="136"/>
    <col min="5633" max="5633" width="4" style="136" customWidth="1"/>
    <col min="5634" max="5634" width="34.140625" style="136" customWidth="1"/>
    <col min="5635" max="5635" width="1" style="136" customWidth="1"/>
    <col min="5636" max="5636" width="5.7109375" style="136" customWidth="1"/>
    <col min="5637" max="5637" width="1" style="136" customWidth="1"/>
    <col min="5638" max="5638" width="7.7109375" style="136" customWidth="1"/>
    <col min="5639" max="5639" width="1" style="136" customWidth="1"/>
    <col min="5640" max="5640" width="16" style="136" customWidth="1"/>
    <col min="5641" max="5641" width="1" style="136" customWidth="1"/>
    <col min="5642" max="5642" width="16" style="136" customWidth="1"/>
    <col min="5643" max="5643" width="16.140625" style="136" bestFit="1" customWidth="1"/>
    <col min="5644" max="5888" width="9.140625" style="136"/>
    <col min="5889" max="5889" width="4" style="136" customWidth="1"/>
    <col min="5890" max="5890" width="34.140625" style="136" customWidth="1"/>
    <col min="5891" max="5891" width="1" style="136" customWidth="1"/>
    <col min="5892" max="5892" width="5.7109375" style="136" customWidth="1"/>
    <col min="5893" max="5893" width="1" style="136" customWidth="1"/>
    <col min="5894" max="5894" width="7.7109375" style="136" customWidth="1"/>
    <col min="5895" max="5895" width="1" style="136" customWidth="1"/>
    <col min="5896" max="5896" width="16" style="136" customWidth="1"/>
    <col min="5897" max="5897" width="1" style="136" customWidth="1"/>
    <col min="5898" max="5898" width="16" style="136" customWidth="1"/>
    <col min="5899" max="5899" width="16.140625" style="136" bestFit="1" customWidth="1"/>
    <col min="5900" max="6144" width="9.140625" style="136"/>
    <col min="6145" max="6145" width="4" style="136" customWidth="1"/>
    <col min="6146" max="6146" width="34.140625" style="136" customWidth="1"/>
    <col min="6147" max="6147" width="1" style="136" customWidth="1"/>
    <col min="6148" max="6148" width="5.7109375" style="136" customWidth="1"/>
    <col min="6149" max="6149" width="1" style="136" customWidth="1"/>
    <col min="6150" max="6150" width="7.7109375" style="136" customWidth="1"/>
    <col min="6151" max="6151" width="1" style="136" customWidth="1"/>
    <col min="6152" max="6152" width="16" style="136" customWidth="1"/>
    <col min="6153" max="6153" width="1" style="136" customWidth="1"/>
    <col min="6154" max="6154" width="16" style="136" customWidth="1"/>
    <col min="6155" max="6155" width="16.140625" style="136" bestFit="1" customWidth="1"/>
    <col min="6156" max="6400" width="9.140625" style="136"/>
    <col min="6401" max="6401" width="4" style="136" customWidth="1"/>
    <col min="6402" max="6402" width="34.140625" style="136" customWidth="1"/>
    <col min="6403" max="6403" width="1" style="136" customWidth="1"/>
    <col min="6404" max="6404" width="5.7109375" style="136" customWidth="1"/>
    <col min="6405" max="6405" width="1" style="136" customWidth="1"/>
    <col min="6406" max="6406" width="7.7109375" style="136" customWidth="1"/>
    <col min="6407" max="6407" width="1" style="136" customWidth="1"/>
    <col min="6408" max="6408" width="16" style="136" customWidth="1"/>
    <col min="6409" max="6409" width="1" style="136" customWidth="1"/>
    <col min="6410" max="6410" width="16" style="136" customWidth="1"/>
    <col min="6411" max="6411" width="16.140625" style="136" bestFit="1" customWidth="1"/>
    <col min="6412" max="6656" width="9.140625" style="136"/>
    <col min="6657" max="6657" width="4" style="136" customWidth="1"/>
    <col min="6658" max="6658" width="34.140625" style="136" customWidth="1"/>
    <col min="6659" max="6659" width="1" style="136" customWidth="1"/>
    <col min="6660" max="6660" width="5.7109375" style="136" customWidth="1"/>
    <col min="6661" max="6661" width="1" style="136" customWidth="1"/>
    <col min="6662" max="6662" width="7.7109375" style="136" customWidth="1"/>
    <col min="6663" max="6663" width="1" style="136" customWidth="1"/>
    <col min="6664" max="6664" width="16" style="136" customWidth="1"/>
    <col min="6665" max="6665" width="1" style="136" customWidth="1"/>
    <col min="6666" max="6666" width="16" style="136" customWidth="1"/>
    <col min="6667" max="6667" width="16.140625" style="136" bestFit="1" customWidth="1"/>
    <col min="6668" max="6912" width="9.140625" style="136"/>
    <col min="6913" max="6913" width="4" style="136" customWidth="1"/>
    <col min="6914" max="6914" width="34.140625" style="136" customWidth="1"/>
    <col min="6915" max="6915" width="1" style="136" customWidth="1"/>
    <col min="6916" max="6916" width="5.7109375" style="136" customWidth="1"/>
    <col min="6917" max="6917" width="1" style="136" customWidth="1"/>
    <col min="6918" max="6918" width="7.7109375" style="136" customWidth="1"/>
    <col min="6919" max="6919" width="1" style="136" customWidth="1"/>
    <col min="6920" max="6920" width="16" style="136" customWidth="1"/>
    <col min="6921" max="6921" width="1" style="136" customWidth="1"/>
    <col min="6922" max="6922" width="16" style="136" customWidth="1"/>
    <col min="6923" max="6923" width="16.140625" style="136" bestFit="1" customWidth="1"/>
    <col min="6924" max="7168" width="9.140625" style="136"/>
    <col min="7169" max="7169" width="4" style="136" customWidth="1"/>
    <col min="7170" max="7170" width="34.140625" style="136" customWidth="1"/>
    <col min="7171" max="7171" width="1" style="136" customWidth="1"/>
    <col min="7172" max="7172" width="5.7109375" style="136" customWidth="1"/>
    <col min="7173" max="7173" width="1" style="136" customWidth="1"/>
    <col min="7174" max="7174" width="7.7109375" style="136" customWidth="1"/>
    <col min="7175" max="7175" width="1" style="136" customWidth="1"/>
    <col min="7176" max="7176" width="16" style="136" customWidth="1"/>
    <col min="7177" max="7177" width="1" style="136" customWidth="1"/>
    <col min="7178" max="7178" width="16" style="136" customWidth="1"/>
    <col min="7179" max="7179" width="16.140625" style="136" bestFit="1" customWidth="1"/>
    <col min="7180" max="7424" width="9.140625" style="136"/>
    <col min="7425" max="7425" width="4" style="136" customWidth="1"/>
    <col min="7426" max="7426" width="34.140625" style="136" customWidth="1"/>
    <col min="7427" max="7427" width="1" style="136" customWidth="1"/>
    <col min="7428" max="7428" width="5.7109375" style="136" customWidth="1"/>
    <col min="7429" max="7429" width="1" style="136" customWidth="1"/>
    <col min="7430" max="7430" width="7.7109375" style="136" customWidth="1"/>
    <col min="7431" max="7431" width="1" style="136" customWidth="1"/>
    <col min="7432" max="7432" width="16" style="136" customWidth="1"/>
    <col min="7433" max="7433" width="1" style="136" customWidth="1"/>
    <col min="7434" max="7434" width="16" style="136" customWidth="1"/>
    <col min="7435" max="7435" width="16.140625" style="136" bestFit="1" customWidth="1"/>
    <col min="7436" max="7680" width="9.140625" style="136"/>
    <col min="7681" max="7681" width="4" style="136" customWidth="1"/>
    <col min="7682" max="7682" width="34.140625" style="136" customWidth="1"/>
    <col min="7683" max="7683" width="1" style="136" customWidth="1"/>
    <col min="7684" max="7684" width="5.7109375" style="136" customWidth="1"/>
    <col min="7685" max="7685" width="1" style="136" customWidth="1"/>
    <col min="7686" max="7686" width="7.7109375" style="136" customWidth="1"/>
    <col min="7687" max="7687" width="1" style="136" customWidth="1"/>
    <col min="7688" max="7688" width="16" style="136" customWidth="1"/>
    <col min="7689" max="7689" width="1" style="136" customWidth="1"/>
    <col min="7690" max="7690" width="16" style="136" customWidth="1"/>
    <col min="7691" max="7691" width="16.140625" style="136" bestFit="1" customWidth="1"/>
    <col min="7692" max="7936" width="9.140625" style="136"/>
    <col min="7937" max="7937" width="4" style="136" customWidth="1"/>
    <col min="7938" max="7938" width="34.140625" style="136" customWidth="1"/>
    <col min="7939" max="7939" width="1" style="136" customWidth="1"/>
    <col min="7940" max="7940" width="5.7109375" style="136" customWidth="1"/>
    <col min="7941" max="7941" width="1" style="136" customWidth="1"/>
    <col min="7942" max="7942" width="7.7109375" style="136" customWidth="1"/>
    <col min="7943" max="7943" width="1" style="136" customWidth="1"/>
    <col min="7944" max="7944" width="16" style="136" customWidth="1"/>
    <col min="7945" max="7945" width="1" style="136" customWidth="1"/>
    <col min="7946" max="7946" width="16" style="136" customWidth="1"/>
    <col min="7947" max="7947" width="16.140625" style="136" bestFit="1" customWidth="1"/>
    <col min="7948" max="8192" width="9.140625" style="136"/>
    <col min="8193" max="8193" width="4" style="136" customWidth="1"/>
    <col min="8194" max="8194" width="34.140625" style="136" customWidth="1"/>
    <col min="8195" max="8195" width="1" style="136" customWidth="1"/>
    <col min="8196" max="8196" width="5.7109375" style="136" customWidth="1"/>
    <col min="8197" max="8197" width="1" style="136" customWidth="1"/>
    <col min="8198" max="8198" width="7.7109375" style="136" customWidth="1"/>
    <col min="8199" max="8199" width="1" style="136" customWidth="1"/>
    <col min="8200" max="8200" width="16" style="136" customWidth="1"/>
    <col min="8201" max="8201" width="1" style="136" customWidth="1"/>
    <col min="8202" max="8202" width="16" style="136" customWidth="1"/>
    <col min="8203" max="8203" width="16.140625" style="136" bestFit="1" customWidth="1"/>
    <col min="8204" max="8448" width="9.140625" style="136"/>
    <col min="8449" max="8449" width="4" style="136" customWidth="1"/>
    <col min="8450" max="8450" width="34.140625" style="136" customWidth="1"/>
    <col min="8451" max="8451" width="1" style="136" customWidth="1"/>
    <col min="8452" max="8452" width="5.7109375" style="136" customWidth="1"/>
    <col min="8453" max="8453" width="1" style="136" customWidth="1"/>
    <col min="8454" max="8454" width="7.7109375" style="136" customWidth="1"/>
    <col min="8455" max="8455" width="1" style="136" customWidth="1"/>
    <col min="8456" max="8456" width="16" style="136" customWidth="1"/>
    <col min="8457" max="8457" width="1" style="136" customWidth="1"/>
    <col min="8458" max="8458" width="16" style="136" customWidth="1"/>
    <col min="8459" max="8459" width="16.140625" style="136" bestFit="1" customWidth="1"/>
    <col min="8460" max="8704" width="9.140625" style="136"/>
    <col min="8705" max="8705" width="4" style="136" customWidth="1"/>
    <col min="8706" max="8706" width="34.140625" style="136" customWidth="1"/>
    <col min="8707" max="8707" width="1" style="136" customWidth="1"/>
    <col min="8708" max="8708" width="5.7109375" style="136" customWidth="1"/>
    <col min="8709" max="8709" width="1" style="136" customWidth="1"/>
    <col min="8710" max="8710" width="7.7109375" style="136" customWidth="1"/>
    <col min="8711" max="8711" width="1" style="136" customWidth="1"/>
    <col min="8712" max="8712" width="16" style="136" customWidth="1"/>
    <col min="8713" max="8713" width="1" style="136" customWidth="1"/>
    <col min="8714" max="8714" width="16" style="136" customWidth="1"/>
    <col min="8715" max="8715" width="16.140625" style="136" bestFit="1" customWidth="1"/>
    <col min="8716" max="8960" width="9.140625" style="136"/>
    <col min="8961" max="8961" width="4" style="136" customWidth="1"/>
    <col min="8962" max="8962" width="34.140625" style="136" customWidth="1"/>
    <col min="8963" max="8963" width="1" style="136" customWidth="1"/>
    <col min="8964" max="8964" width="5.7109375" style="136" customWidth="1"/>
    <col min="8965" max="8965" width="1" style="136" customWidth="1"/>
    <col min="8966" max="8966" width="7.7109375" style="136" customWidth="1"/>
    <col min="8967" max="8967" width="1" style="136" customWidth="1"/>
    <col min="8968" max="8968" width="16" style="136" customWidth="1"/>
    <col min="8969" max="8969" width="1" style="136" customWidth="1"/>
    <col min="8970" max="8970" width="16" style="136" customWidth="1"/>
    <col min="8971" max="8971" width="16.140625" style="136" bestFit="1" customWidth="1"/>
    <col min="8972" max="9216" width="9.140625" style="136"/>
    <col min="9217" max="9217" width="4" style="136" customWidth="1"/>
    <col min="9218" max="9218" width="34.140625" style="136" customWidth="1"/>
    <col min="9219" max="9219" width="1" style="136" customWidth="1"/>
    <col min="9220" max="9220" width="5.7109375" style="136" customWidth="1"/>
    <col min="9221" max="9221" width="1" style="136" customWidth="1"/>
    <col min="9222" max="9222" width="7.7109375" style="136" customWidth="1"/>
    <col min="9223" max="9223" width="1" style="136" customWidth="1"/>
    <col min="9224" max="9224" width="16" style="136" customWidth="1"/>
    <col min="9225" max="9225" width="1" style="136" customWidth="1"/>
    <col min="9226" max="9226" width="16" style="136" customWidth="1"/>
    <col min="9227" max="9227" width="16.140625" style="136" bestFit="1" customWidth="1"/>
    <col min="9228" max="9472" width="9.140625" style="136"/>
    <col min="9473" max="9473" width="4" style="136" customWidth="1"/>
    <col min="9474" max="9474" width="34.140625" style="136" customWidth="1"/>
    <col min="9475" max="9475" width="1" style="136" customWidth="1"/>
    <col min="9476" max="9476" width="5.7109375" style="136" customWidth="1"/>
    <col min="9477" max="9477" width="1" style="136" customWidth="1"/>
    <col min="9478" max="9478" width="7.7109375" style="136" customWidth="1"/>
    <col min="9479" max="9479" width="1" style="136" customWidth="1"/>
    <col min="9480" max="9480" width="16" style="136" customWidth="1"/>
    <col min="9481" max="9481" width="1" style="136" customWidth="1"/>
    <col min="9482" max="9482" width="16" style="136" customWidth="1"/>
    <col min="9483" max="9483" width="16.140625" style="136" bestFit="1" customWidth="1"/>
    <col min="9484" max="9728" width="9.140625" style="136"/>
    <col min="9729" max="9729" width="4" style="136" customWidth="1"/>
    <col min="9730" max="9730" width="34.140625" style="136" customWidth="1"/>
    <col min="9731" max="9731" width="1" style="136" customWidth="1"/>
    <col min="9732" max="9732" width="5.7109375" style="136" customWidth="1"/>
    <col min="9733" max="9733" width="1" style="136" customWidth="1"/>
    <col min="9734" max="9734" width="7.7109375" style="136" customWidth="1"/>
    <col min="9735" max="9735" width="1" style="136" customWidth="1"/>
    <col min="9736" max="9736" width="16" style="136" customWidth="1"/>
    <col min="9737" max="9737" width="1" style="136" customWidth="1"/>
    <col min="9738" max="9738" width="16" style="136" customWidth="1"/>
    <col min="9739" max="9739" width="16.140625" style="136" bestFit="1" customWidth="1"/>
    <col min="9740" max="9984" width="9.140625" style="136"/>
    <col min="9985" max="9985" width="4" style="136" customWidth="1"/>
    <col min="9986" max="9986" width="34.140625" style="136" customWidth="1"/>
    <col min="9987" max="9987" width="1" style="136" customWidth="1"/>
    <col min="9988" max="9988" width="5.7109375" style="136" customWidth="1"/>
    <col min="9989" max="9989" width="1" style="136" customWidth="1"/>
    <col min="9990" max="9990" width="7.7109375" style="136" customWidth="1"/>
    <col min="9991" max="9991" width="1" style="136" customWidth="1"/>
    <col min="9992" max="9992" width="16" style="136" customWidth="1"/>
    <col min="9993" max="9993" width="1" style="136" customWidth="1"/>
    <col min="9994" max="9994" width="16" style="136" customWidth="1"/>
    <col min="9995" max="9995" width="16.140625" style="136" bestFit="1" customWidth="1"/>
    <col min="9996" max="10240" width="9.140625" style="136"/>
    <col min="10241" max="10241" width="4" style="136" customWidth="1"/>
    <col min="10242" max="10242" width="34.140625" style="136" customWidth="1"/>
    <col min="10243" max="10243" width="1" style="136" customWidth="1"/>
    <col min="10244" max="10244" width="5.7109375" style="136" customWidth="1"/>
    <col min="10245" max="10245" width="1" style="136" customWidth="1"/>
    <col min="10246" max="10246" width="7.7109375" style="136" customWidth="1"/>
    <col min="10247" max="10247" width="1" style="136" customWidth="1"/>
    <col min="10248" max="10248" width="16" style="136" customWidth="1"/>
    <col min="10249" max="10249" width="1" style="136" customWidth="1"/>
    <col min="10250" max="10250" width="16" style="136" customWidth="1"/>
    <col min="10251" max="10251" width="16.140625" style="136" bestFit="1" customWidth="1"/>
    <col min="10252" max="10496" width="9.140625" style="136"/>
    <col min="10497" max="10497" width="4" style="136" customWidth="1"/>
    <col min="10498" max="10498" width="34.140625" style="136" customWidth="1"/>
    <col min="10499" max="10499" width="1" style="136" customWidth="1"/>
    <col min="10500" max="10500" width="5.7109375" style="136" customWidth="1"/>
    <col min="10501" max="10501" width="1" style="136" customWidth="1"/>
    <col min="10502" max="10502" width="7.7109375" style="136" customWidth="1"/>
    <col min="10503" max="10503" width="1" style="136" customWidth="1"/>
    <col min="10504" max="10504" width="16" style="136" customWidth="1"/>
    <col min="10505" max="10505" width="1" style="136" customWidth="1"/>
    <col min="10506" max="10506" width="16" style="136" customWidth="1"/>
    <col min="10507" max="10507" width="16.140625" style="136" bestFit="1" customWidth="1"/>
    <col min="10508" max="10752" width="9.140625" style="136"/>
    <col min="10753" max="10753" width="4" style="136" customWidth="1"/>
    <col min="10754" max="10754" width="34.140625" style="136" customWidth="1"/>
    <col min="10755" max="10755" width="1" style="136" customWidth="1"/>
    <col min="10756" max="10756" width="5.7109375" style="136" customWidth="1"/>
    <col min="10757" max="10757" width="1" style="136" customWidth="1"/>
    <col min="10758" max="10758" width="7.7109375" style="136" customWidth="1"/>
    <col min="10759" max="10759" width="1" style="136" customWidth="1"/>
    <col min="10760" max="10760" width="16" style="136" customWidth="1"/>
    <col min="10761" max="10761" width="1" style="136" customWidth="1"/>
    <col min="10762" max="10762" width="16" style="136" customWidth="1"/>
    <col min="10763" max="10763" width="16.140625" style="136" bestFit="1" customWidth="1"/>
    <col min="10764" max="11008" width="9.140625" style="136"/>
    <col min="11009" max="11009" width="4" style="136" customWidth="1"/>
    <col min="11010" max="11010" width="34.140625" style="136" customWidth="1"/>
    <col min="11011" max="11011" width="1" style="136" customWidth="1"/>
    <col min="11012" max="11012" width="5.7109375" style="136" customWidth="1"/>
    <col min="11013" max="11013" width="1" style="136" customWidth="1"/>
    <col min="11014" max="11014" width="7.7109375" style="136" customWidth="1"/>
    <col min="11015" max="11015" width="1" style="136" customWidth="1"/>
    <col min="11016" max="11016" width="16" style="136" customWidth="1"/>
    <col min="11017" max="11017" width="1" style="136" customWidth="1"/>
    <col min="11018" max="11018" width="16" style="136" customWidth="1"/>
    <col min="11019" max="11019" width="16.140625" style="136" bestFit="1" customWidth="1"/>
    <col min="11020" max="11264" width="9.140625" style="136"/>
    <col min="11265" max="11265" width="4" style="136" customWidth="1"/>
    <col min="11266" max="11266" width="34.140625" style="136" customWidth="1"/>
    <col min="11267" max="11267" width="1" style="136" customWidth="1"/>
    <col min="11268" max="11268" width="5.7109375" style="136" customWidth="1"/>
    <col min="11269" max="11269" width="1" style="136" customWidth="1"/>
    <col min="11270" max="11270" width="7.7109375" style="136" customWidth="1"/>
    <col min="11271" max="11271" width="1" style="136" customWidth="1"/>
    <col min="11272" max="11272" width="16" style="136" customWidth="1"/>
    <col min="11273" max="11273" width="1" style="136" customWidth="1"/>
    <col min="11274" max="11274" width="16" style="136" customWidth="1"/>
    <col min="11275" max="11275" width="16.140625" style="136" bestFit="1" customWidth="1"/>
    <col min="11276" max="11520" width="9.140625" style="136"/>
    <col min="11521" max="11521" width="4" style="136" customWidth="1"/>
    <col min="11522" max="11522" width="34.140625" style="136" customWidth="1"/>
    <col min="11523" max="11523" width="1" style="136" customWidth="1"/>
    <col min="11524" max="11524" width="5.7109375" style="136" customWidth="1"/>
    <col min="11525" max="11525" width="1" style="136" customWidth="1"/>
    <col min="11526" max="11526" width="7.7109375" style="136" customWidth="1"/>
    <col min="11527" max="11527" width="1" style="136" customWidth="1"/>
    <col min="11528" max="11528" width="16" style="136" customWidth="1"/>
    <col min="11529" max="11529" width="1" style="136" customWidth="1"/>
    <col min="11530" max="11530" width="16" style="136" customWidth="1"/>
    <col min="11531" max="11531" width="16.140625" style="136" bestFit="1" customWidth="1"/>
    <col min="11532" max="11776" width="9.140625" style="136"/>
    <col min="11777" max="11777" width="4" style="136" customWidth="1"/>
    <col min="11778" max="11778" width="34.140625" style="136" customWidth="1"/>
    <col min="11779" max="11779" width="1" style="136" customWidth="1"/>
    <col min="11780" max="11780" width="5.7109375" style="136" customWidth="1"/>
    <col min="11781" max="11781" width="1" style="136" customWidth="1"/>
    <col min="11782" max="11782" width="7.7109375" style="136" customWidth="1"/>
    <col min="11783" max="11783" width="1" style="136" customWidth="1"/>
    <col min="11784" max="11784" width="16" style="136" customWidth="1"/>
    <col min="11785" max="11785" width="1" style="136" customWidth="1"/>
    <col min="11786" max="11786" width="16" style="136" customWidth="1"/>
    <col min="11787" max="11787" width="16.140625" style="136" bestFit="1" customWidth="1"/>
    <col min="11788" max="12032" width="9.140625" style="136"/>
    <col min="12033" max="12033" width="4" style="136" customWidth="1"/>
    <col min="12034" max="12034" width="34.140625" style="136" customWidth="1"/>
    <col min="12035" max="12035" width="1" style="136" customWidth="1"/>
    <col min="12036" max="12036" width="5.7109375" style="136" customWidth="1"/>
    <col min="12037" max="12037" width="1" style="136" customWidth="1"/>
    <col min="12038" max="12038" width="7.7109375" style="136" customWidth="1"/>
    <col min="12039" max="12039" width="1" style="136" customWidth="1"/>
    <col min="12040" max="12040" width="16" style="136" customWidth="1"/>
    <col min="12041" max="12041" width="1" style="136" customWidth="1"/>
    <col min="12042" max="12042" width="16" style="136" customWidth="1"/>
    <col min="12043" max="12043" width="16.140625" style="136" bestFit="1" customWidth="1"/>
    <col min="12044" max="12288" width="9.140625" style="136"/>
    <col min="12289" max="12289" width="4" style="136" customWidth="1"/>
    <col min="12290" max="12290" width="34.140625" style="136" customWidth="1"/>
    <col min="12291" max="12291" width="1" style="136" customWidth="1"/>
    <col min="12292" max="12292" width="5.7109375" style="136" customWidth="1"/>
    <col min="12293" max="12293" width="1" style="136" customWidth="1"/>
    <col min="12294" max="12294" width="7.7109375" style="136" customWidth="1"/>
    <col min="12295" max="12295" width="1" style="136" customWidth="1"/>
    <col min="12296" max="12296" width="16" style="136" customWidth="1"/>
    <col min="12297" max="12297" width="1" style="136" customWidth="1"/>
    <col min="12298" max="12298" width="16" style="136" customWidth="1"/>
    <col min="12299" max="12299" width="16.140625" style="136" bestFit="1" customWidth="1"/>
    <col min="12300" max="12544" width="9.140625" style="136"/>
    <col min="12545" max="12545" width="4" style="136" customWidth="1"/>
    <col min="12546" max="12546" width="34.140625" style="136" customWidth="1"/>
    <col min="12547" max="12547" width="1" style="136" customWidth="1"/>
    <col min="12548" max="12548" width="5.7109375" style="136" customWidth="1"/>
    <col min="12549" max="12549" width="1" style="136" customWidth="1"/>
    <col min="12550" max="12550" width="7.7109375" style="136" customWidth="1"/>
    <col min="12551" max="12551" width="1" style="136" customWidth="1"/>
    <col min="12552" max="12552" width="16" style="136" customWidth="1"/>
    <col min="12553" max="12553" width="1" style="136" customWidth="1"/>
    <col min="12554" max="12554" width="16" style="136" customWidth="1"/>
    <col min="12555" max="12555" width="16.140625" style="136" bestFit="1" customWidth="1"/>
    <col min="12556" max="12800" width="9.140625" style="136"/>
    <col min="12801" max="12801" width="4" style="136" customWidth="1"/>
    <col min="12802" max="12802" width="34.140625" style="136" customWidth="1"/>
    <col min="12803" max="12803" width="1" style="136" customWidth="1"/>
    <col min="12804" max="12804" width="5.7109375" style="136" customWidth="1"/>
    <col min="12805" max="12805" width="1" style="136" customWidth="1"/>
    <col min="12806" max="12806" width="7.7109375" style="136" customWidth="1"/>
    <col min="12807" max="12807" width="1" style="136" customWidth="1"/>
    <col min="12808" max="12808" width="16" style="136" customWidth="1"/>
    <col min="12809" max="12809" width="1" style="136" customWidth="1"/>
    <col min="12810" max="12810" width="16" style="136" customWidth="1"/>
    <col min="12811" max="12811" width="16.140625" style="136" bestFit="1" customWidth="1"/>
    <col min="12812" max="13056" width="9.140625" style="136"/>
    <col min="13057" max="13057" width="4" style="136" customWidth="1"/>
    <col min="13058" max="13058" width="34.140625" style="136" customWidth="1"/>
    <col min="13059" max="13059" width="1" style="136" customWidth="1"/>
    <col min="13060" max="13060" width="5.7109375" style="136" customWidth="1"/>
    <col min="13061" max="13061" width="1" style="136" customWidth="1"/>
    <col min="13062" max="13062" width="7.7109375" style="136" customWidth="1"/>
    <col min="13063" max="13063" width="1" style="136" customWidth="1"/>
    <col min="13064" max="13064" width="16" style="136" customWidth="1"/>
    <col min="13065" max="13065" width="1" style="136" customWidth="1"/>
    <col min="13066" max="13066" width="16" style="136" customWidth="1"/>
    <col min="13067" max="13067" width="16.140625" style="136" bestFit="1" customWidth="1"/>
    <col min="13068" max="13312" width="9.140625" style="136"/>
    <col min="13313" max="13313" width="4" style="136" customWidth="1"/>
    <col min="13314" max="13314" width="34.140625" style="136" customWidth="1"/>
    <col min="13315" max="13315" width="1" style="136" customWidth="1"/>
    <col min="13316" max="13316" width="5.7109375" style="136" customWidth="1"/>
    <col min="13317" max="13317" width="1" style="136" customWidth="1"/>
    <col min="13318" max="13318" width="7.7109375" style="136" customWidth="1"/>
    <col min="13319" max="13319" width="1" style="136" customWidth="1"/>
    <col min="13320" max="13320" width="16" style="136" customWidth="1"/>
    <col min="13321" max="13321" width="1" style="136" customWidth="1"/>
    <col min="13322" max="13322" width="16" style="136" customWidth="1"/>
    <col min="13323" max="13323" width="16.140625" style="136" bestFit="1" customWidth="1"/>
    <col min="13324" max="13568" width="9.140625" style="136"/>
    <col min="13569" max="13569" width="4" style="136" customWidth="1"/>
    <col min="13570" max="13570" width="34.140625" style="136" customWidth="1"/>
    <col min="13571" max="13571" width="1" style="136" customWidth="1"/>
    <col min="13572" max="13572" width="5.7109375" style="136" customWidth="1"/>
    <col min="13573" max="13573" width="1" style="136" customWidth="1"/>
    <col min="13574" max="13574" width="7.7109375" style="136" customWidth="1"/>
    <col min="13575" max="13575" width="1" style="136" customWidth="1"/>
    <col min="13576" max="13576" width="16" style="136" customWidth="1"/>
    <col min="13577" max="13577" width="1" style="136" customWidth="1"/>
    <col min="13578" max="13578" width="16" style="136" customWidth="1"/>
    <col min="13579" max="13579" width="16.140625" style="136" bestFit="1" customWidth="1"/>
    <col min="13580" max="13824" width="9.140625" style="136"/>
    <col min="13825" max="13825" width="4" style="136" customWidth="1"/>
    <col min="13826" max="13826" width="34.140625" style="136" customWidth="1"/>
    <col min="13827" max="13827" width="1" style="136" customWidth="1"/>
    <col min="13828" max="13828" width="5.7109375" style="136" customWidth="1"/>
    <col min="13829" max="13829" width="1" style="136" customWidth="1"/>
    <col min="13830" max="13830" width="7.7109375" style="136" customWidth="1"/>
    <col min="13831" max="13831" width="1" style="136" customWidth="1"/>
    <col min="13832" max="13832" width="16" style="136" customWidth="1"/>
    <col min="13833" max="13833" width="1" style="136" customWidth="1"/>
    <col min="13834" max="13834" width="16" style="136" customWidth="1"/>
    <col min="13835" max="13835" width="16.140625" style="136" bestFit="1" customWidth="1"/>
    <col min="13836" max="14080" width="9.140625" style="136"/>
    <col min="14081" max="14081" width="4" style="136" customWidth="1"/>
    <col min="14082" max="14082" width="34.140625" style="136" customWidth="1"/>
    <col min="14083" max="14083" width="1" style="136" customWidth="1"/>
    <col min="14084" max="14084" width="5.7109375" style="136" customWidth="1"/>
    <col min="14085" max="14085" width="1" style="136" customWidth="1"/>
    <col min="14086" max="14086" width="7.7109375" style="136" customWidth="1"/>
    <col min="14087" max="14087" width="1" style="136" customWidth="1"/>
    <col min="14088" max="14088" width="16" style="136" customWidth="1"/>
    <col min="14089" max="14089" width="1" style="136" customWidth="1"/>
    <col min="14090" max="14090" width="16" style="136" customWidth="1"/>
    <col min="14091" max="14091" width="16.140625" style="136" bestFit="1" customWidth="1"/>
    <col min="14092" max="14336" width="9.140625" style="136"/>
    <col min="14337" max="14337" width="4" style="136" customWidth="1"/>
    <col min="14338" max="14338" width="34.140625" style="136" customWidth="1"/>
    <col min="14339" max="14339" width="1" style="136" customWidth="1"/>
    <col min="14340" max="14340" width="5.7109375" style="136" customWidth="1"/>
    <col min="14341" max="14341" width="1" style="136" customWidth="1"/>
    <col min="14342" max="14342" width="7.7109375" style="136" customWidth="1"/>
    <col min="14343" max="14343" width="1" style="136" customWidth="1"/>
    <col min="14344" max="14344" width="16" style="136" customWidth="1"/>
    <col min="14345" max="14345" width="1" style="136" customWidth="1"/>
    <col min="14346" max="14346" width="16" style="136" customWidth="1"/>
    <col min="14347" max="14347" width="16.140625" style="136" bestFit="1" customWidth="1"/>
    <col min="14348" max="14592" width="9.140625" style="136"/>
    <col min="14593" max="14593" width="4" style="136" customWidth="1"/>
    <col min="14594" max="14594" width="34.140625" style="136" customWidth="1"/>
    <col min="14595" max="14595" width="1" style="136" customWidth="1"/>
    <col min="14596" max="14596" width="5.7109375" style="136" customWidth="1"/>
    <col min="14597" max="14597" width="1" style="136" customWidth="1"/>
    <col min="14598" max="14598" width="7.7109375" style="136" customWidth="1"/>
    <col min="14599" max="14599" width="1" style="136" customWidth="1"/>
    <col min="14600" max="14600" width="16" style="136" customWidth="1"/>
    <col min="14601" max="14601" width="1" style="136" customWidth="1"/>
    <col min="14602" max="14602" width="16" style="136" customWidth="1"/>
    <col min="14603" max="14603" width="16.140625" style="136" bestFit="1" customWidth="1"/>
    <col min="14604" max="14848" width="9.140625" style="136"/>
    <col min="14849" max="14849" width="4" style="136" customWidth="1"/>
    <col min="14850" max="14850" width="34.140625" style="136" customWidth="1"/>
    <col min="14851" max="14851" width="1" style="136" customWidth="1"/>
    <col min="14852" max="14852" width="5.7109375" style="136" customWidth="1"/>
    <col min="14853" max="14853" width="1" style="136" customWidth="1"/>
    <col min="14854" max="14854" width="7.7109375" style="136" customWidth="1"/>
    <col min="14855" max="14855" width="1" style="136" customWidth="1"/>
    <col min="14856" max="14856" width="16" style="136" customWidth="1"/>
    <col min="14857" max="14857" width="1" style="136" customWidth="1"/>
    <col min="14858" max="14858" width="16" style="136" customWidth="1"/>
    <col min="14859" max="14859" width="16.140625" style="136" bestFit="1" customWidth="1"/>
    <col min="14860" max="15104" width="9.140625" style="136"/>
    <col min="15105" max="15105" width="4" style="136" customWidth="1"/>
    <col min="15106" max="15106" width="34.140625" style="136" customWidth="1"/>
    <col min="15107" max="15107" width="1" style="136" customWidth="1"/>
    <col min="15108" max="15108" width="5.7109375" style="136" customWidth="1"/>
    <col min="15109" max="15109" width="1" style="136" customWidth="1"/>
    <col min="15110" max="15110" width="7.7109375" style="136" customWidth="1"/>
    <col min="15111" max="15111" width="1" style="136" customWidth="1"/>
    <col min="15112" max="15112" width="16" style="136" customWidth="1"/>
    <col min="15113" max="15113" width="1" style="136" customWidth="1"/>
    <col min="15114" max="15114" width="16" style="136" customWidth="1"/>
    <col min="15115" max="15115" width="16.140625" style="136" bestFit="1" customWidth="1"/>
    <col min="15116" max="15360" width="9.140625" style="136"/>
    <col min="15361" max="15361" width="4" style="136" customWidth="1"/>
    <col min="15362" max="15362" width="34.140625" style="136" customWidth="1"/>
    <col min="15363" max="15363" width="1" style="136" customWidth="1"/>
    <col min="15364" max="15364" width="5.7109375" style="136" customWidth="1"/>
    <col min="15365" max="15365" width="1" style="136" customWidth="1"/>
    <col min="15366" max="15366" width="7.7109375" style="136" customWidth="1"/>
    <col min="15367" max="15367" width="1" style="136" customWidth="1"/>
    <col min="15368" max="15368" width="16" style="136" customWidth="1"/>
    <col min="15369" max="15369" width="1" style="136" customWidth="1"/>
    <col min="15370" max="15370" width="16" style="136" customWidth="1"/>
    <col min="15371" max="15371" width="16.140625" style="136" bestFit="1" customWidth="1"/>
    <col min="15372" max="15616" width="9.140625" style="136"/>
    <col min="15617" max="15617" width="4" style="136" customWidth="1"/>
    <col min="15618" max="15618" width="34.140625" style="136" customWidth="1"/>
    <col min="15619" max="15619" width="1" style="136" customWidth="1"/>
    <col min="15620" max="15620" width="5.7109375" style="136" customWidth="1"/>
    <col min="15621" max="15621" width="1" style="136" customWidth="1"/>
    <col min="15622" max="15622" width="7.7109375" style="136" customWidth="1"/>
    <col min="15623" max="15623" width="1" style="136" customWidth="1"/>
    <col min="15624" max="15624" width="16" style="136" customWidth="1"/>
    <col min="15625" max="15625" width="1" style="136" customWidth="1"/>
    <col min="15626" max="15626" width="16" style="136" customWidth="1"/>
    <col min="15627" max="15627" width="16.140625" style="136" bestFit="1" customWidth="1"/>
    <col min="15628" max="15872" width="9.140625" style="136"/>
    <col min="15873" max="15873" width="4" style="136" customWidth="1"/>
    <col min="15874" max="15874" width="34.140625" style="136" customWidth="1"/>
    <col min="15875" max="15875" width="1" style="136" customWidth="1"/>
    <col min="15876" max="15876" width="5.7109375" style="136" customWidth="1"/>
    <col min="15877" max="15877" width="1" style="136" customWidth="1"/>
    <col min="15878" max="15878" width="7.7109375" style="136" customWidth="1"/>
    <col min="15879" max="15879" width="1" style="136" customWidth="1"/>
    <col min="15880" max="15880" width="16" style="136" customWidth="1"/>
    <col min="15881" max="15881" width="1" style="136" customWidth="1"/>
    <col min="15882" max="15882" width="16" style="136" customWidth="1"/>
    <col min="15883" max="15883" width="16.140625" style="136" bestFit="1" customWidth="1"/>
    <col min="15884" max="16128" width="9.140625" style="136"/>
    <col min="16129" max="16129" width="4" style="136" customWidth="1"/>
    <col min="16130" max="16130" width="34.140625" style="136" customWidth="1"/>
    <col min="16131" max="16131" width="1" style="136" customWidth="1"/>
    <col min="16132" max="16132" width="5.7109375" style="136" customWidth="1"/>
    <col min="16133" max="16133" width="1" style="136" customWidth="1"/>
    <col min="16134" max="16134" width="7.7109375" style="136" customWidth="1"/>
    <col min="16135" max="16135" width="1" style="136" customWidth="1"/>
    <col min="16136" max="16136" width="16" style="136" customWidth="1"/>
    <col min="16137" max="16137" width="1" style="136" customWidth="1"/>
    <col min="16138" max="16138" width="16" style="136" customWidth="1"/>
    <col min="16139" max="16139" width="16.140625" style="136" bestFit="1" customWidth="1"/>
    <col min="16140" max="16384" width="9.140625" style="136"/>
  </cols>
  <sheetData>
    <row r="1" spans="1:13" ht="27" x14ac:dyDescent="0.2">
      <c r="A1" s="135"/>
      <c r="B1" s="135"/>
      <c r="C1" s="135"/>
      <c r="D1" s="545" t="s">
        <v>434</v>
      </c>
      <c r="E1" s="135"/>
      <c r="F1" s="545" t="s">
        <v>1061</v>
      </c>
      <c r="G1" s="135"/>
      <c r="H1" s="140">
        <v>42004</v>
      </c>
      <c r="I1" s="135"/>
      <c r="J1" s="518" t="s">
        <v>1102</v>
      </c>
      <c r="K1" s="135"/>
      <c r="L1" s="518" t="s">
        <v>1103</v>
      </c>
      <c r="M1" s="518"/>
    </row>
    <row r="2" spans="1:13" ht="13.5" customHeight="1" x14ac:dyDescent="0.2">
      <c r="A2" s="138"/>
      <c r="B2" s="137" t="s">
        <v>444</v>
      </c>
      <c r="C2" s="138"/>
      <c r="D2" s="546"/>
      <c r="E2" s="138"/>
      <c r="F2" s="546"/>
      <c r="G2" s="138"/>
      <c r="H2" s="142" t="str">
        <f>Index!$C$8</f>
        <v>VND</v>
      </c>
      <c r="I2" s="138"/>
      <c r="J2" s="143" t="str">
        <f>H2</f>
        <v>VND</v>
      </c>
      <c r="K2" s="138"/>
      <c r="L2" s="143" t="s">
        <v>450</v>
      </c>
      <c r="M2" s="160"/>
    </row>
    <row r="4" spans="1:13" ht="13.5" customHeight="1" x14ac:dyDescent="0.2">
      <c r="A4" s="149" t="s">
        <v>455</v>
      </c>
      <c r="B4" s="136" t="s">
        <v>459</v>
      </c>
      <c r="D4" s="179">
        <v>123</v>
      </c>
      <c r="H4" s="194">
        <v>359800000</v>
      </c>
      <c r="J4" s="194">
        <f>SUMIF('SL CDKT'!$K$9:$K$259,'DC Hoi to - 1'!D4,'SL CDKT'!$I$9:$I$259)-SUMIF('SL CDKT'!$K$9:$K$259,'DC Hoi to - 1'!D4,'SL CDKT'!$J$9:$J$259)</f>
        <v>0</v>
      </c>
      <c r="L4" s="194">
        <f>J4-H4</f>
        <v>-359800000</v>
      </c>
      <c r="M4" s="194"/>
    </row>
    <row r="5" spans="1:13" s="176" customFormat="1" ht="27" x14ac:dyDescent="0.25">
      <c r="A5" s="519" t="s">
        <v>353</v>
      </c>
      <c r="B5" s="520" t="s">
        <v>1104</v>
      </c>
      <c r="D5" s="521">
        <v>255</v>
      </c>
      <c r="F5" s="521"/>
      <c r="H5" s="522">
        <v>0</v>
      </c>
      <c r="J5" s="522">
        <v>359800000</v>
      </c>
      <c r="L5" s="523">
        <f>J5-H5</f>
        <v>359800000</v>
      </c>
      <c r="M5" s="523"/>
    </row>
    <row r="6" spans="1:13" ht="13.5" customHeight="1" x14ac:dyDescent="0.2">
      <c r="A6" s="149" t="s">
        <v>354</v>
      </c>
      <c r="B6" s="136" t="s">
        <v>484</v>
      </c>
      <c r="D6" s="179">
        <v>154</v>
      </c>
      <c r="H6" s="194">
        <v>202113430</v>
      </c>
      <c r="J6" s="194">
        <v>173107972</v>
      </c>
      <c r="L6" s="523">
        <f>J6-H6</f>
        <v>-29005458</v>
      </c>
      <c r="M6" s="523"/>
    </row>
    <row r="7" spans="1:13" ht="13.5" customHeight="1" x14ac:dyDescent="0.2">
      <c r="A7" s="149" t="s">
        <v>471</v>
      </c>
      <c r="B7" s="136" t="s">
        <v>569</v>
      </c>
      <c r="D7" s="179">
        <v>421</v>
      </c>
      <c r="H7" s="194">
        <v>0</v>
      </c>
      <c r="J7" s="194">
        <v>487222109</v>
      </c>
      <c r="L7" s="523">
        <f>J7-H7</f>
        <v>487222109</v>
      </c>
      <c r="M7" s="523"/>
    </row>
    <row r="8" spans="1:13" ht="13.5" customHeight="1" x14ac:dyDescent="0.2">
      <c r="A8" s="149" t="s">
        <v>472</v>
      </c>
      <c r="B8" s="136" t="s">
        <v>573</v>
      </c>
      <c r="D8" s="179">
        <v>431</v>
      </c>
      <c r="H8" s="194">
        <v>2908442624</v>
      </c>
      <c r="J8" s="194">
        <v>2392215057</v>
      </c>
      <c r="L8" s="194">
        <f>J8-H8</f>
        <v>-516227567</v>
      </c>
      <c r="M8" s="194"/>
    </row>
    <row r="9" spans="1:13" ht="13.5" hidden="1" customHeight="1" x14ac:dyDescent="0.2">
      <c r="A9" s="149"/>
      <c r="H9" s="194"/>
      <c r="J9" s="194"/>
      <c r="L9" s="194"/>
      <c r="M9" s="194"/>
    </row>
    <row r="10" spans="1:13" ht="13.5" customHeight="1" x14ac:dyDescent="0.2">
      <c r="A10" s="149"/>
      <c r="H10" s="194"/>
      <c r="J10" s="194"/>
      <c r="L10" s="194"/>
      <c r="M10" s="194"/>
    </row>
    <row r="11" spans="1:13" ht="13.5" customHeight="1" x14ac:dyDescent="0.2">
      <c r="A11" s="149"/>
      <c r="H11" s="194"/>
      <c r="J11" s="194"/>
      <c r="L11" s="194"/>
      <c r="M11" s="194"/>
    </row>
    <row r="12" spans="1:13" ht="27" x14ac:dyDescent="0.2">
      <c r="A12" s="135"/>
      <c r="B12" s="135"/>
      <c r="C12" s="135"/>
      <c r="D12" s="543" t="s">
        <v>434</v>
      </c>
      <c r="E12" s="135"/>
      <c r="F12" s="543" t="s">
        <v>445</v>
      </c>
      <c r="G12" s="135"/>
      <c r="H12" s="140" t="s">
        <v>828</v>
      </c>
      <c r="I12" s="135"/>
      <c r="J12" s="518" t="s">
        <v>1105</v>
      </c>
      <c r="L12" s="518" t="s">
        <v>1103</v>
      </c>
      <c r="M12" s="518"/>
    </row>
    <row r="13" spans="1:13" ht="13.5" customHeight="1" x14ac:dyDescent="0.2">
      <c r="A13" s="138"/>
      <c r="B13" s="137" t="s">
        <v>438</v>
      </c>
      <c r="C13" s="138"/>
      <c r="D13" s="544"/>
      <c r="E13" s="138"/>
      <c r="F13" s="544"/>
      <c r="G13" s="138"/>
      <c r="H13" s="142" t="str">
        <f>Index!$C$8</f>
        <v>VND</v>
      </c>
      <c r="I13" s="138"/>
      <c r="J13" s="143" t="str">
        <f>H13</f>
        <v>VND</v>
      </c>
      <c r="K13" s="138"/>
      <c r="L13" s="143" t="s">
        <v>450</v>
      </c>
      <c r="M13" s="160"/>
    </row>
    <row r="14" spans="1:13" ht="13.5" customHeight="1" x14ac:dyDescent="0.2">
      <c r="D14" s="146"/>
      <c r="F14" s="146"/>
    </row>
    <row r="15" spans="1:13" ht="13.5" customHeight="1" x14ac:dyDescent="0.2">
      <c r="A15" s="149" t="s">
        <v>455</v>
      </c>
      <c r="B15" s="136" t="s">
        <v>598</v>
      </c>
      <c r="D15" s="179">
        <v>31</v>
      </c>
      <c r="H15" s="194">
        <v>0</v>
      </c>
      <c r="J15" s="194">
        <v>2600000000</v>
      </c>
      <c r="L15" s="194">
        <f>J15-H15</f>
        <v>2600000000</v>
      </c>
      <c r="M15" s="194"/>
    </row>
    <row r="16" spans="1:13" ht="13.5" customHeight="1" x14ac:dyDescent="0.2">
      <c r="A16" s="149" t="s">
        <v>353</v>
      </c>
      <c r="B16" s="136" t="s">
        <v>606</v>
      </c>
      <c r="D16" s="179">
        <v>50</v>
      </c>
      <c r="H16" s="194">
        <v>-1604775776</v>
      </c>
      <c r="J16" s="194">
        <f>KQKD!J29</f>
        <v>995224224</v>
      </c>
      <c r="L16" s="523">
        <f>J16-H16</f>
        <v>2600000000</v>
      </c>
      <c r="M16" s="523"/>
    </row>
    <row r="17" spans="1:13" ht="13.5" customHeight="1" x14ac:dyDescent="0.2">
      <c r="A17" s="149" t="s">
        <v>354</v>
      </c>
      <c r="B17" s="136" t="s">
        <v>600</v>
      </c>
      <c r="D17" s="179">
        <v>51</v>
      </c>
      <c r="H17" s="194">
        <v>0</v>
      </c>
      <c r="J17" s="194">
        <f>KQKD!J30</f>
        <v>29005458</v>
      </c>
      <c r="L17" s="523">
        <f>J17-H17</f>
        <v>29005458</v>
      </c>
      <c r="M17" s="523"/>
    </row>
    <row r="18" spans="1:13" ht="13.5" customHeight="1" x14ac:dyDescent="0.2">
      <c r="A18" s="149" t="s">
        <v>471</v>
      </c>
      <c r="B18" s="136" t="s">
        <v>820</v>
      </c>
      <c r="D18" s="179">
        <v>60</v>
      </c>
      <c r="H18" s="194">
        <f>H16</f>
        <v>-1604775776</v>
      </c>
      <c r="J18" s="194">
        <f>J16-J17</f>
        <v>966218766</v>
      </c>
      <c r="L18" s="523">
        <f>J18-H18</f>
        <v>2570994542</v>
      </c>
      <c r="M18" s="523"/>
    </row>
    <row r="19" spans="1:13" ht="13.5" customHeight="1" x14ac:dyDescent="0.2">
      <c r="A19" s="149"/>
      <c r="H19" s="194"/>
      <c r="J19" s="194"/>
      <c r="L19" s="194"/>
      <c r="M19" s="194"/>
    </row>
    <row r="20" spans="1:13" ht="13.5" customHeight="1" x14ac:dyDescent="0.2">
      <c r="A20" s="149"/>
      <c r="H20" s="194"/>
      <c r="J20" s="194"/>
      <c r="L20" s="194"/>
      <c r="M20" s="194"/>
    </row>
    <row r="21" spans="1:13" ht="13.5" customHeight="1" x14ac:dyDescent="0.2">
      <c r="A21" s="149"/>
      <c r="H21" s="194"/>
      <c r="J21" s="194"/>
      <c r="L21" s="194"/>
      <c r="M21" s="194"/>
    </row>
    <row r="22" spans="1:13" ht="13.5" customHeight="1" x14ac:dyDescent="0.2">
      <c r="A22" s="149"/>
      <c r="H22" s="194"/>
      <c r="J22" s="194"/>
      <c r="L22" s="194"/>
      <c r="M22" s="194"/>
    </row>
    <row r="23" spans="1:13" ht="13.5" customHeight="1" x14ac:dyDescent="0.2">
      <c r="A23" s="149"/>
      <c r="H23" s="194"/>
      <c r="J23" s="194"/>
      <c r="L23" s="194"/>
      <c r="M23" s="194"/>
    </row>
    <row r="24" spans="1:13" ht="13.5" customHeight="1" x14ac:dyDescent="0.2">
      <c r="A24" s="149"/>
      <c r="H24" s="194"/>
      <c r="J24" s="194"/>
      <c r="L24" s="194"/>
      <c r="M24" s="194"/>
    </row>
    <row r="25" spans="1:13" ht="13.5" customHeight="1" x14ac:dyDescent="0.2">
      <c r="A25" s="149"/>
      <c r="H25" s="194"/>
      <c r="J25" s="194"/>
      <c r="L25" s="194"/>
      <c r="M25" s="194"/>
    </row>
    <row r="26" spans="1:13" ht="13.5" customHeight="1" x14ac:dyDescent="0.2">
      <c r="A26" s="149"/>
      <c r="H26" s="194"/>
      <c r="J26" s="194"/>
      <c r="L26" s="194"/>
      <c r="M26" s="194"/>
    </row>
    <row r="27" spans="1:13" ht="13.5" customHeight="1" x14ac:dyDescent="0.2">
      <c r="A27" s="149"/>
      <c r="H27" s="194"/>
      <c r="J27" s="194"/>
      <c r="L27" s="194"/>
      <c r="M27" s="194"/>
    </row>
    <row r="28" spans="1:13" ht="13.5" customHeight="1" x14ac:dyDescent="0.2">
      <c r="A28" s="149"/>
      <c r="H28" s="194"/>
      <c r="J28" s="194"/>
      <c r="L28" s="194"/>
      <c r="M28" s="194"/>
    </row>
    <row r="29" spans="1:13" ht="13.5" customHeight="1" x14ac:dyDescent="0.2">
      <c r="A29" s="149"/>
      <c r="H29" s="194"/>
      <c r="J29" s="194"/>
      <c r="L29" s="194"/>
      <c r="M29" s="194"/>
    </row>
    <row r="30" spans="1:13" ht="13.5" customHeight="1" x14ac:dyDescent="0.2">
      <c r="A30" s="149"/>
      <c r="H30" s="194"/>
      <c r="J30" s="194"/>
      <c r="L30" s="194"/>
      <c r="M30" s="194"/>
    </row>
  </sheetData>
  <mergeCells count="4">
    <mergeCell ref="D12:D13"/>
    <mergeCell ref="F12:F13"/>
    <mergeCell ref="D1:D2"/>
    <mergeCell ref="F1:F2"/>
  </mergeCells>
  <pageMargins left="0.98425196850393704" right="0.39370078740157483" top="0.31496062992125984" bottom="0.31496062992125984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105"/>
  <sheetViews>
    <sheetView topLeftCell="A4" workbookViewId="0">
      <pane ySplit="5" topLeftCell="A9" activePane="bottomLeft" state="frozen"/>
      <selection activeCell="A4" sqref="A4"/>
      <selection pane="bottomLeft" activeCell="F55" sqref="F55"/>
    </sheetView>
  </sheetViews>
  <sheetFormatPr defaultRowHeight="15" x14ac:dyDescent="0.25"/>
  <cols>
    <col min="1" max="2" width="12.7109375" customWidth="1"/>
    <col min="3" max="3" width="39.42578125" customWidth="1"/>
    <col min="4" max="5" width="12.7109375" customWidth="1"/>
    <col min="6" max="7" width="20.7109375" style="99" customWidth="1"/>
    <col min="8" max="9" width="12.7109375" customWidth="1"/>
    <col min="10" max="10" width="6" style="70" bestFit="1" customWidth="1"/>
    <col min="11" max="11" width="4" style="70" bestFit="1" customWidth="1"/>
  </cols>
  <sheetData>
    <row r="1" spans="1:11" x14ac:dyDescent="0.25">
      <c r="A1" s="6" t="s">
        <v>0</v>
      </c>
      <c r="B1" s="23" t="s">
        <v>2</v>
      </c>
      <c r="C1" s="1"/>
      <c r="D1" s="1"/>
      <c r="E1" s="1"/>
      <c r="F1" s="91"/>
      <c r="G1" s="91"/>
      <c r="H1" s="1"/>
      <c r="I1" s="2" t="s">
        <v>4</v>
      </c>
      <c r="J1" s="69">
        <v>42005</v>
      </c>
    </row>
    <row r="2" spans="1:11" x14ac:dyDescent="0.25">
      <c r="A2" s="6" t="s">
        <v>1</v>
      </c>
      <c r="B2" s="23" t="s">
        <v>3</v>
      </c>
      <c r="C2" s="1"/>
      <c r="D2" s="1"/>
      <c r="E2" s="1"/>
      <c r="F2" s="91"/>
      <c r="G2" s="91"/>
      <c r="H2" s="1"/>
      <c r="I2" s="2" t="s">
        <v>5</v>
      </c>
      <c r="J2" s="69">
        <v>42369</v>
      </c>
    </row>
    <row r="3" spans="1:11" x14ac:dyDescent="0.25">
      <c r="A3" s="4"/>
      <c r="B3" s="7"/>
      <c r="C3" s="1"/>
      <c r="D3" s="1"/>
      <c r="E3" s="1"/>
      <c r="F3" s="91"/>
      <c r="G3" s="91"/>
      <c r="H3" s="1"/>
      <c r="I3" s="1"/>
      <c r="J3" s="71"/>
    </row>
    <row r="4" spans="1:11" s="41" customFormat="1" ht="18.75" x14ac:dyDescent="0.3">
      <c r="A4" s="547" t="s">
        <v>407</v>
      </c>
      <c r="B4" s="547"/>
      <c r="C4" s="547"/>
      <c r="D4" s="547"/>
      <c r="E4" s="547"/>
      <c r="F4" s="547"/>
      <c r="G4" s="547"/>
      <c r="H4" s="547"/>
      <c r="I4" s="547"/>
      <c r="J4" s="72"/>
      <c r="K4" s="73"/>
    </row>
    <row r="5" spans="1:11" x14ac:dyDescent="0.25">
      <c r="A5" s="4"/>
      <c r="B5" s="7"/>
      <c r="C5" s="1"/>
      <c r="D5" s="1"/>
      <c r="E5" s="1"/>
      <c r="F5" s="91"/>
      <c r="G5" s="91"/>
      <c r="H5" s="1"/>
      <c r="I5" s="1"/>
      <c r="J5" s="71"/>
    </row>
    <row r="6" spans="1:11" s="46" customFormat="1" x14ac:dyDescent="0.25">
      <c r="A6" s="66" t="s">
        <v>343</v>
      </c>
      <c r="B6" s="66"/>
      <c r="C6" s="559" t="s">
        <v>344</v>
      </c>
      <c r="D6" s="558" t="s">
        <v>345</v>
      </c>
      <c r="E6" s="558"/>
      <c r="F6" s="92" t="s">
        <v>346</v>
      </c>
      <c r="G6" s="92"/>
      <c r="H6" s="561" t="s">
        <v>422</v>
      </c>
      <c r="I6" s="563" t="s">
        <v>351</v>
      </c>
      <c r="J6" s="74"/>
      <c r="K6" s="75"/>
    </row>
    <row r="7" spans="1:11" s="46" customFormat="1" x14ac:dyDescent="0.25">
      <c r="A7" s="67" t="s">
        <v>347</v>
      </c>
      <c r="B7" s="67" t="s">
        <v>348</v>
      </c>
      <c r="C7" s="560"/>
      <c r="D7" s="68" t="s">
        <v>349</v>
      </c>
      <c r="E7" s="68" t="s">
        <v>350</v>
      </c>
      <c r="F7" s="93" t="s">
        <v>349</v>
      </c>
      <c r="G7" s="94" t="s">
        <v>350</v>
      </c>
      <c r="H7" s="562"/>
      <c r="I7" s="564"/>
      <c r="J7" s="74"/>
      <c r="K7" s="75"/>
    </row>
    <row r="8" spans="1:11" x14ac:dyDescent="0.25">
      <c r="A8" s="62">
        <v>1</v>
      </c>
      <c r="B8" s="62">
        <f>A8+1</f>
        <v>2</v>
      </c>
      <c r="C8" s="62">
        <f t="shared" ref="C8:I8" si="0">B8+1</f>
        <v>3</v>
      </c>
      <c r="D8" s="63">
        <f t="shared" si="0"/>
        <v>4</v>
      </c>
      <c r="E8" s="63">
        <f t="shared" si="0"/>
        <v>5</v>
      </c>
      <c r="F8" s="95">
        <f t="shared" si="0"/>
        <v>6</v>
      </c>
      <c r="G8" s="96">
        <f t="shared" si="0"/>
        <v>7</v>
      </c>
      <c r="H8" s="64">
        <f t="shared" si="0"/>
        <v>8</v>
      </c>
      <c r="I8" s="64">
        <f t="shared" si="0"/>
        <v>9</v>
      </c>
      <c r="J8" s="76"/>
      <c r="K8" s="65"/>
    </row>
    <row r="9" spans="1:11" ht="20.100000000000001" customHeight="1" x14ac:dyDescent="0.25">
      <c r="A9" s="80" t="s">
        <v>429</v>
      </c>
      <c r="B9" s="107"/>
      <c r="C9" s="82" t="s">
        <v>355</v>
      </c>
      <c r="D9" s="83">
        <v>154</v>
      </c>
      <c r="E9" s="84">
        <v>621</v>
      </c>
      <c r="F9" s="97">
        <f t="shared" ref="F9:F37" si="1">SUMIF($D$50:$D$105,E9,$F$50:$F$105)-SUMIF($E$50:$E$105,E9,$G$50:$G$105)</f>
        <v>0</v>
      </c>
      <c r="G9" s="98">
        <f t="shared" ref="G9:G16" si="2">F9</f>
        <v>0</v>
      </c>
      <c r="H9" s="85" t="s">
        <v>356</v>
      </c>
      <c r="I9" s="86" t="str">
        <f t="shared" ref="I9:I49" si="3">IF((F9+G9)&lt;&gt;0,1,"")</f>
        <v/>
      </c>
      <c r="J9" s="76" t="str">
        <f>LEFT(D9,3)</f>
        <v>154</v>
      </c>
      <c r="K9" s="65" t="str">
        <f>LEFT(E9,3)</f>
        <v>621</v>
      </c>
    </row>
    <row r="10" spans="1:11" ht="20.100000000000001" customHeight="1" x14ac:dyDescent="0.25">
      <c r="A10" s="80"/>
      <c r="B10" s="81"/>
      <c r="C10" s="82" t="s">
        <v>357</v>
      </c>
      <c r="D10" s="83">
        <v>154</v>
      </c>
      <c r="E10" s="84">
        <v>622</v>
      </c>
      <c r="F10" s="97">
        <f t="shared" si="1"/>
        <v>0</v>
      </c>
      <c r="G10" s="98">
        <f t="shared" si="2"/>
        <v>0</v>
      </c>
      <c r="H10" s="85" t="s">
        <v>358</v>
      </c>
      <c r="I10" s="86" t="str">
        <f t="shared" si="3"/>
        <v/>
      </c>
      <c r="J10" s="76" t="str">
        <f>LEFT(D11,3)</f>
        <v>154</v>
      </c>
      <c r="K10" s="65" t="str">
        <f t="shared" ref="J10:K25" si="4">LEFT(E10,3)</f>
        <v>622</v>
      </c>
    </row>
    <row r="11" spans="1:11" ht="20.100000000000001" customHeight="1" x14ac:dyDescent="0.25">
      <c r="A11" s="80"/>
      <c r="B11" s="81"/>
      <c r="C11" s="82" t="s">
        <v>359</v>
      </c>
      <c r="D11" s="83">
        <v>154</v>
      </c>
      <c r="E11" s="84">
        <v>6271</v>
      </c>
      <c r="F11" s="97">
        <f t="shared" si="1"/>
        <v>0</v>
      </c>
      <c r="G11" s="98">
        <f t="shared" si="2"/>
        <v>0</v>
      </c>
      <c r="H11" s="85" t="s">
        <v>360</v>
      </c>
      <c r="I11" s="86" t="str">
        <f t="shared" si="3"/>
        <v/>
      </c>
      <c r="J11" s="76" t="str">
        <f t="shared" si="4"/>
        <v>154</v>
      </c>
      <c r="K11" s="65" t="str">
        <f t="shared" si="4"/>
        <v>627</v>
      </c>
    </row>
    <row r="12" spans="1:11" ht="20.100000000000001" customHeight="1" x14ac:dyDescent="0.25">
      <c r="A12" s="80"/>
      <c r="B12" s="81"/>
      <c r="C12" s="82" t="s">
        <v>359</v>
      </c>
      <c r="D12" s="83">
        <v>154</v>
      </c>
      <c r="E12" s="84">
        <v>6272</v>
      </c>
      <c r="F12" s="97">
        <f t="shared" si="1"/>
        <v>0</v>
      </c>
      <c r="G12" s="98">
        <f t="shared" si="2"/>
        <v>0</v>
      </c>
      <c r="H12" s="85" t="s">
        <v>361</v>
      </c>
      <c r="I12" s="86" t="str">
        <f t="shared" si="3"/>
        <v/>
      </c>
      <c r="J12" s="76" t="str">
        <f t="shared" si="4"/>
        <v>154</v>
      </c>
      <c r="K12" s="65" t="str">
        <f t="shared" si="4"/>
        <v>627</v>
      </c>
    </row>
    <row r="13" spans="1:11" ht="20.100000000000001" customHeight="1" x14ac:dyDescent="0.25">
      <c r="A13" s="80"/>
      <c r="B13" s="81"/>
      <c r="C13" s="82" t="s">
        <v>359</v>
      </c>
      <c r="D13" s="83">
        <v>154</v>
      </c>
      <c r="E13" s="84">
        <v>6273</v>
      </c>
      <c r="F13" s="97">
        <f t="shared" si="1"/>
        <v>0</v>
      </c>
      <c r="G13" s="98">
        <f t="shared" si="2"/>
        <v>0</v>
      </c>
      <c r="H13" s="85" t="s">
        <v>362</v>
      </c>
      <c r="I13" s="86" t="str">
        <f t="shared" si="3"/>
        <v/>
      </c>
      <c r="J13" s="76" t="str">
        <f t="shared" si="4"/>
        <v>154</v>
      </c>
      <c r="K13" s="65" t="str">
        <f t="shared" si="4"/>
        <v>627</v>
      </c>
    </row>
    <row r="14" spans="1:11" ht="20.100000000000001" customHeight="1" x14ac:dyDescent="0.25">
      <c r="A14" s="80"/>
      <c r="B14" s="81"/>
      <c r="C14" s="82" t="s">
        <v>359</v>
      </c>
      <c r="D14" s="83">
        <v>154</v>
      </c>
      <c r="E14" s="84">
        <v>6274</v>
      </c>
      <c r="F14" s="97">
        <f t="shared" si="1"/>
        <v>0</v>
      </c>
      <c r="G14" s="98">
        <f t="shared" si="2"/>
        <v>0</v>
      </c>
      <c r="H14" s="85" t="s">
        <v>363</v>
      </c>
      <c r="I14" s="86" t="str">
        <f t="shared" si="3"/>
        <v/>
      </c>
      <c r="J14" s="76" t="str">
        <f t="shared" si="4"/>
        <v>154</v>
      </c>
      <c r="K14" s="65" t="str">
        <f t="shared" si="4"/>
        <v>627</v>
      </c>
    </row>
    <row r="15" spans="1:11" ht="20.100000000000001" customHeight="1" x14ac:dyDescent="0.25">
      <c r="A15" s="80"/>
      <c r="B15" s="81"/>
      <c r="C15" s="82" t="s">
        <v>359</v>
      </c>
      <c r="D15" s="83">
        <v>154</v>
      </c>
      <c r="E15" s="84">
        <v>6277</v>
      </c>
      <c r="F15" s="97">
        <f t="shared" si="1"/>
        <v>0</v>
      </c>
      <c r="G15" s="98">
        <f t="shared" si="2"/>
        <v>0</v>
      </c>
      <c r="H15" s="85" t="s">
        <v>364</v>
      </c>
      <c r="I15" s="86" t="str">
        <f t="shared" si="3"/>
        <v/>
      </c>
      <c r="J15" s="76" t="str">
        <f t="shared" si="4"/>
        <v>154</v>
      </c>
      <c r="K15" s="65" t="str">
        <f t="shared" si="4"/>
        <v>627</v>
      </c>
    </row>
    <row r="16" spans="1:11" ht="20.100000000000001" customHeight="1" x14ac:dyDescent="0.25">
      <c r="A16" s="80"/>
      <c r="B16" s="81"/>
      <c r="C16" s="82" t="s">
        <v>359</v>
      </c>
      <c r="D16" s="83">
        <v>154</v>
      </c>
      <c r="E16" s="84">
        <v>6278</v>
      </c>
      <c r="F16" s="97">
        <f t="shared" si="1"/>
        <v>0</v>
      </c>
      <c r="G16" s="98">
        <f t="shared" si="2"/>
        <v>0</v>
      </c>
      <c r="H16" s="85" t="s">
        <v>365</v>
      </c>
      <c r="I16" s="86" t="str">
        <f t="shared" si="3"/>
        <v/>
      </c>
      <c r="J16" s="76" t="str">
        <f t="shared" si="4"/>
        <v>154</v>
      </c>
      <c r="K16" s="65" t="str">
        <f t="shared" si="4"/>
        <v>627</v>
      </c>
    </row>
    <row r="17" spans="1:11" ht="20.100000000000001" customHeight="1" x14ac:dyDescent="0.25">
      <c r="A17" s="80"/>
      <c r="B17" s="81"/>
      <c r="C17" s="82" t="s">
        <v>184</v>
      </c>
      <c r="D17" s="83">
        <v>911</v>
      </c>
      <c r="E17" s="84">
        <v>6411</v>
      </c>
      <c r="F17" s="97">
        <f t="shared" si="1"/>
        <v>0</v>
      </c>
      <c r="G17" s="98">
        <f t="shared" ref="G17:G37" si="5">F17</f>
        <v>0</v>
      </c>
      <c r="H17" s="85" t="s">
        <v>366</v>
      </c>
      <c r="I17" s="86" t="str">
        <f t="shared" si="3"/>
        <v/>
      </c>
      <c r="J17" s="76">
        <v>24</v>
      </c>
      <c r="K17" s="65" t="str">
        <f t="shared" si="4"/>
        <v>641</v>
      </c>
    </row>
    <row r="18" spans="1:11" ht="20.100000000000001" customHeight="1" x14ac:dyDescent="0.25">
      <c r="A18" s="80"/>
      <c r="B18" s="81"/>
      <c r="C18" s="82" t="s">
        <v>185</v>
      </c>
      <c r="D18" s="83">
        <v>911</v>
      </c>
      <c r="E18" s="84">
        <v>6412</v>
      </c>
      <c r="F18" s="97">
        <f t="shared" si="1"/>
        <v>0</v>
      </c>
      <c r="G18" s="98">
        <f t="shared" si="5"/>
        <v>0</v>
      </c>
      <c r="H18" s="85" t="s">
        <v>367</v>
      </c>
      <c r="I18" s="86" t="str">
        <f t="shared" si="3"/>
        <v/>
      </c>
      <c r="J18" s="76">
        <v>24</v>
      </c>
      <c r="K18" s="65" t="str">
        <f t="shared" si="4"/>
        <v>641</v>
      </c>
    </row>
    <row r="19" spans="1:11" ht="20.100000000000001" customHeight="1" x14ac:dyDescent="0.25">
      <c r="A19" s="80"/>
      <c r="B19" s="81"/>
      <c r="C19" s="82" t="s">
        <v>186</v>
      </c>
      <c r="D19" s="83">
        <v>911</v>
      </c>
      <c r="E19" s="84">
        <v>6413</v>
      </c>
      <c r="F19" s="97">
        <f t="shared" si="1"/>
        <v>0</v>
      </c>
      <c r="G19" s="98">
        <f t="shared" si="5"/>
        <v>0</v>
      </c>
      <c r="H19" s="85" t="s">
        <v>368</v>
      </c>
      <c r="I19" s="86" t="str">
        <f t="shared" si="3"/>
        <v/>
      </c>
      <c r="J19" s="76">
        <v>24</v>
      </c>
      <c r="K19" s="65" t="str">
        <f t="shared" si="4"/>
        <v>641</v>
      </c>
    </row>
    <row r="20" spans="1:11" ht="20.100000000000001" customHeight="1" x14ac:dyDescent="0.25">
      <c r="A20" s="80"/>
      <c r="B20" s="81"/>
      <c r="C20" s="82" t="s">
        <v>180</v>
      </c>
      <c r="D20" s="83">
        <v>911</v>
      </c>
      <c r="E20" s="87">
        <v>6414</v>
      </c>
      <c r="F20" s="97">
        <f t="shared" si="1"/>
        <v>0</v>
      </c>
      <c r="G20" s="98">
        <f t="shared" si="5"/>
        <v>0</v>
      </c>
      <c r="H20" s="85" t="s">
        <v>369</v>
      </c>
      <c r="I20" s="86" t="str">
        <f t="shared" si="3"/>
        <v/>
      </c>
      <c r="J20" s="76">
        <v>24</v>
      </c>
      <c r="K20" s="65" t="str">
        <f t="shared" si="4"/>
        <v>641</v>
      </c>
    </row>
    <row r="21" spans="1:11" ht="20.100000000000001" customHeight="1" x14ac:dyDescent="0.25">
      <c r="A21" s="80"/>
      <c r="B21" s="81"/>
      <c r="C21" s="82" t="s">
        <v>187</v>
      </c>
      <c r="D21" s="83">
        <v>911</v>
      </c>
      <c r="E21" s="84">
        <v>6415</v>
      </c>
      <c r="F21" s="97">
        <f t="shared" si="1"/>
        <v>0</v>
      </c>
      <c r="G21" s="98">
        <f t="shared" si="5"/>
        <v>0</v>
      </c>
      <c r="H21" s="85" t="s">
        <v>370</v>
      </c>
      <c r="I21" s="86" t="str">
        <f t="shared" si="3"/>
        <v/>
      </c>
      <c r="J21" s="76">
        <v>24</v>
      </c>
      <c r="K21" s="65" t="str">
        <f t="shared" si="4"/>
        <v>641</v>
      </c>
    </row>
    <row r="22" spans="1:11" ht="20.100000000000001" customHeight="1" x14ac:dyDescent="0.25">
      <c r="A22" s="80"/>
      <c r="B22" s="81"/>
      <c r="C22" s="82" t="s">
        <v>178</v>
      </c>
      <c r="D22" s="83">
        <v>911</v>
      </c>
      <c r="E22" s="84">
        <v>6417</v>
      </c>
      <c r="F22" s="97">
        <f t="shared" si="1"/>
        <v>0</v>
      </c>
      <c r="G22" s="98">
        <f t="shared" si="5"/>
        <v>0</v>
      </c>
      <c r="H22" s="85" t="s">
        <v>371</v>
      </c>
      <c r="I22" s="86" t="str">
        <f t="shared" si="3"/>
        <v/>
      </c>
      <c r="J22" s="76">
        <v>24</v>
      </c>
      <c r="K22" s="65" t="str">
        <f t="shared" si="4"/>
        <v>641</v>
      </c>
    </row>
    <row r="23" spans="1:11" ht="20.100000000000001" customHeight="1" x14ac:dyDescent="0.25">
      <c r="A23" s="80"/>
      <c r="B23" s="81"/>
      <c r="C23" s="82" t="s">
        <v>179</v>
      </c>
      <c r="D23" s="83">
        <v>911</v>
      </c>
      <c r="E23" s="84">
        <v>6418</v>
      </c>
      <c r="F23" s="97">
        <f t="shared" si="1"/>
        <v>0</v>
      </c>
      <c r="G23" s="98">
        <f t="shared" si="5"/>
        <v>0</v>
      </c>
      <c r="H23" s="85" t="s">
        <v>372</v>
      </c>
      <c r="I23" s="86" t="str">
        <f t="shared" si="3"/>
        <v/>
      </c>
      <c r="J23" s="76">
        <v>24</v>
      </c>
      <c r="K23" s="65" t="str">
        <f t="shared" si="4"/>
        <v>641</v>
      </c>
    </row>
    <row r="24" spans="1:11" ht="20.100000000000001" customHeight="1" x14ac:dyDescent="0.25">
      <c r="A24" s="80"/>
      <c r="B24" s="81"/>
      <c r="C24" s="82" t="s">
        <v>189</v>
      </c>
      <c r="D24" s="83">
        <v>911</v>
      </c>
      <c r="E24" s="84">
        <v>6421</v>
      </c>
      <c r="F24" s="97">
        <f t="shared" si="1"/>
        <v>0</v>
      </c>
      <c r="G24" s="98">
        <f t="shared" si="5"/>
        <v>0</v>
      </c>
      <c r="H24" s="85" t="s">
        <v>373</v>
      </c>
      <c r="I24" s="86" t="str">
        <f t="shared" si="3"/>
        <v/>
      </c>
      <c r="J24" s="76">
        <v>25</v>
      </c>
      <c r="K24" s="65" t="str">
        <f t="shared" si="4"/>
        <v>642</v>
      </c>
    </row>
    <row r="25" spans="1:11" ht="20.100000000000001" customHeight="1" x14ac:dyDescent="0.25">
      <c r="A25" s="80"/>
      <c r="B25" s="81"/>
      <c r="C25" s="82" t="s">
        <v>190</v>
      </c>
      <c r="D25" s="83">
        <v>911</v>
      </c>
      <c r="E25" s="84">
        <v>6422</v>
      </c>
      <c r="F25" s="97">
        <f t="shared" si="1"/>
        <v>0</v>
      </c>
      <c r="G25" s="98">
        <f t="shared" si="5"/>
        <v>0</v>
      </c>
      <c r="H25" s="85" t="s">
        <v>374</v>
      </c>
      <c r="I25" s="86" t="str">
        <f t="shared" si="3"/>
        <v/>
      </c>
      <c r="J25" s="76">
        <v>25</v>
      </c>
      <c r="K25" s="65" t="str">
        <f t="shared" si="4"/>
        <v>642</v>
      </c>
    </row>
    <row r="26" spans="1:11" ht="20.100000000000001" customHeight="1" x14ac:dyDescent="0.25">
      <c r="A26" s="80"/>
      <c r="B26" s="81"/>
      <c r="C26" s="82" t="s">
        <v>191</v>
      </c>
      <c r="D26" s="83">
        <v>911</v>
      </c>
      <c r="E26" s="84">
        <v>6423</v>
      </c>
      <c r="F26" s="97">
        <f t="shared" si="1"/>
        <v>0</v>
      </c>
      <c r="G26" s="98">
        <f t="shared" si="5"/>
        <v>0</v>
      </c>
      <c r="H26" s="85" t="s">
        <v>375</v>
      </c>
      <c r="I26" s="86" t="str">
        <f t="shared" si="3"/>
        <v/>
      </c>
      <c r="J26" s="76">
        <v>25</v>
      </c>
      <c r="K26" s="65" t="str">
        <f t="shared" ref="K26:K51" si="6">LEFT(E26,3)</f>
        <v>642</v>
      </c>
    </row>
    <row r="27" spans="1:11" ht="20.100000000000001" customHeight="1" x14ac:dyDescent="0.25">
      <c r="A27" s="80"/>
      <c r="B27" s="81"/>
      <c r="C27" s="82" t="s">
        <v>180</v>
      </c>
      <c r="D27" s="83">
        <v>911</v>
      </c>
      <c r="E27" s="84">
        <v>6424</v>
      </c>
      <c r="F27" s="97">
        <f t="shared" si="1"/>
        <v>0</v>
      </c>
      <c r="G27" s="98">
        <f t="shared" si="5"/>
        <v>0</v>
      </c>
      <c r="H27" s="85" t="s">
        <v>376</v>
      </c>
      <c r="I27" s="86" t="str">
        <f t="shared" si="3"/>
        <v/>
      </c>
      <c r="J27" s="76">
        <v>25</v>
      </c>
      <c r="K27" s="65" t="str">
        <f t="shared" si="6"/>
        <v>642</v>
      </c>
    </row>
    <row r="28" spans="1:11" ht="20.100000000000001" customHeight="1" x14ac:dyDescent="0.25">
      <c r="A28" s="80"/>
      <c r="B28" s="81"/>
      <c r="C28" s="82" t="s">
        <v>192</v>
      </c>
      <c r="D28" s="83">
        <v>911</v>
      </c>
      <c r="E28" s="84">
        <v>6425</v>
      </c>
      <c r="F28" s="97">
        <f t="shared" si="1"/>
        <v>0</v>
      </c>
      <c r="G28" s="98">
        <f t="shared" si="5"/>
        <v>0</v>
      </c>
      <c r="H28" s="85" t="s">
        <v>377</v>
      </c>
      <c r="I28" s="86" t="str">
        <f t="shared" si="3"/>
        <v/>
      </c>
      <c r="J28" s="76">
        <v>25</v>
      </c>
      <c r="K28" s="65" t="str">
        <f t="shared" si="6"/>
        <v>642</v>
      </c>
    </row>
    <row r="29" spans="1:11" ht="20.100000000000001" customHeight="1" x14ac:dyDescent="0.25">
      <c r="A29" s="80"/>
      <c r="B29" s="81"/>
      <c r="C29" s="82" t="s">
        <v>193</v>
      </c>
      <c r="D29" s="83">
        <v>911</v>
      </c>
      <c r="E29" s="84">
        <v>6426</v>
      </c>
      <c r="F29" s="97">
        <f t="shared" si="1"/>
        <v>0</v>
      </c>
      <c r="G29" s="98">
        <f t="shared" si="5"/>
        <v>0</v>
      </c>
      <c r="H29" s="85" t="s">
        <v>378</v>
      </c>
      <c r="I29" s="86" t="str">
        <f t="shared" si="3"/>
        <v/>
      </c>
      <c r="J29" s="76">
        <v>25</v>
      </c>
      <c r="K29" s="65" t="str">
        <f t="shared" si="6"/>
        <v>642</v>
      </c>
    </row>
    <row r="30" spans="1:11" ht="20.100000000000001" customHeight="1" x14ac:dyDescent="0.25">
      <c r="A30" s="80"/>
      <c r="B30" s="81"/>
      <c r="C30" s="82" t="s">
        <v>178</v>
      </c>
      <c r="D30" s="83">
        <v>911</v>
      </c>
      <c r="E30" s="84">
        <v>6427</v>
      </c>
      <c r="F30" s="97">
        <f t="shared" si="1"/>
        <v>0</v>
      </c>
      <c r="G30" s="98">
        <f t="shared" si="5"/>
        <v>0</v>
      </c>
      <c r="H30" s="85" t="s">
        <v>379</v>
      </c>
      <c r="I30" s="86" t="str">
        <f t="shared" si="3"/>
        <v/>
      </c>
      <c r="J30" s="76">
        <v>25</v>
      </c>
      <c r="K30" s="65" t="str">
        <f t="shared" si="6"/>
        <v>642</v>
      </c>
    </row>
    <row r="31" spans="1:11" ht="20.100000000000001" customHeight="1" x14ac:dyDescent="0.25">
      <c r="A31" s="80"/>
      <c r="B31" s="81"/>
      <c r="C31" s="82" t="s">
        <v>179</v>
      </c>
      <c r="D31" s="83">
        <v>911</v>
      </c>
      <c r="E31" s="83">
        <v>6428</v>
      </c>
      <c r="F31" s="97">
        <f t="shared" si="1"/>
        <v>0</v>
      </c>
      <c r="G31" s="98">
        <f t="shared" si="5"/>
        <v>0</v>
      </c>
      <c r="H31" s="85" t="s">
        <v>380</v>
      </c>
      <c r="I31" s="86" t="str">
        <f t="shared" si="3"/>
        <v/>
      </c>
      <c r="J31" s="76">
        <v>25</v>
      </c>
      <c r="K31" s="65" t="str">
        <f t="shared" si="6"/>
        <v>642</v>
      </c>
    </row>
    <row r="32" spans="1:11" ht="20.100000000000001" customHeight="1" x14ac:dyDescent="0.25">
      <c r="A32" s="80"/>
      <c r="B32" s="81"/>
      <c r="C32" s="82" t="s">
        <v>381</v>
      </c>
      <c r="D32" s="83">
        <v>911</v>
      </c>
      <c r="E32" s="84">
        <v>635</v>
      </c>
      <c r="F32" s="97">
        <f t="shared" si="1"/>
        <v>0</v>
      </c>
      <c r="G32" s="98">
        <f t="shared" si="5"/>
        <v>0</v>
      </c>
      <c r="H32" s="85" t="s">
        <v>382</v>
      </c>
      <c r="I32" s="86" t="str">
        <f t="shared" si="3"/>
        <v/>
      </c>
      <c r="J32" s="76">
        <v>22</v>
      </c>
      <c r="K32" s="65" t="str">
        <f t="shared" si="6"/>
        <v>635</v>
      </c>
    </row>
    <row r="33" spans="1:11" ht="20.100000000000001" customHeight="1" x14ac:dyDescent="0.25">
      <c r="A33" s="80"/>
      <c r="B33" s="81"/>
      <c r="C33" s="82" t="s">
        <v>383</v>
      </c>
      <c r="D33" s="83">
        <v>911</v>
      </c>
      <c r="E33" s="84">
        <v>811</v>
      </c>
      <c r="F33" s="97">
        <f t="shared" si="1"/>
        <v>0</v>
      </c>
      <c r="G33" s="98">
        <f t="shared" si="5"/>
        <v>0</v>
      </c>
      <c r="H33" s="85" t="s">
        <v>384</v>
      </c>
      <c r="I33" s="86" t="str">
        <f t="shared" si="3"/>
        <v/>
      </c>
      <c r="J33" s="76">
        <v>32</v>
      </c>
      <c r="K33" s="65" t="str">
        <f t="shared" si="6"/>
        <v>811</v>
      </c>
    </row>
    <row r="34" spans="1:11" ht="20.100000000000001" customHeight="1" x14ac:dyDescent="0.25">
      <c r="A34" s="80"/>
      <c r="B34" s="81"/>
      <c r="C34" s="82" t="s">
        <v>385</v>
      </c>
      <c r="D34" s="84">
        <v>911</v>
      </c>
      <c r="E34" s="83">
        <v>632</v>
      </c>
      <c r="F34" s="97">
        <f t="shared" si="1"/>
        <v>0</v>
      </c>
      <c r="G34" s="98">
        <f t="shared" si="5"/>
        <v>0</v>
      </c>
      <c r="H34" s="85" t="s">
        <v>386</v>
      </c>
      <c r="I34" s="86" t="str">
        <f t="shared" si="3"/>
        <v/>
      </c>
      <c r="J34" s="76">
        <v>11</v>
      </c>
      <c r="K34" s="65" t="str">
        <f t="shared" si="6"/>
        <v>632</v>
      </c>
    </row>
    <row r="35" spans="1:11" ht="20.100000000000001" customHeight="1" x14ac:dyDescent="0.25">
      <c r="A35" s="80"/>
      <c r="B35" s="81"/>
      <c r="C35" s="82" t="s">
        <v>433</v>
      </c>
      <c r="D35" s="84">
        <v>911</v>
      </c>
      <c r="E35" s="83" t="s">
        <v>430</v>
      </c>
      <c r="F35" s="97">
        <f t="shared" si="1"/>
        <v>0</v>
      </c>
      <c r="G35" s="98">
        <f t="shared" si="5"/>
        <v>0</v>
      </c>
      <c r="H35" s="85" t="s">
        <v>388</v>
      </c>
      <c r="I35" s="86" t="str">
        <f t="shared" si="3"/>
        <v/>
      </c>
      <c r="J35" s="77" t="s">
        <v>389</v>
      </c>
      <c r="K35" s="65" t="str">
        <f t="shared" si="6"/>
        <v>521</v>
      </c>
    </row>
    <row r="36" spans="1:11" ht="20.100000000000001" customHeight="1" x14ac:dyDescent="0.25">
      <c r="A36" s="80"/>
      <c r="B36" s="81"/>
      <c r="C36" s="82" t="s">
        <v>387</v>
      </c>
      <c r="D36" s="84">
        <v>911</v>
      </c>
      <c r="E36" s="83" t="s">
        <v>431</v>
      </c>
      <c r="F36" s="97">
        <f t="shared" si="1"/>
        <v>0</v>
      </c>
      <c r="G36" s="98">
        <f t="shared" si="5"/>
        <v>0</v>
      </c>
      <c r="H36" s="85" t="s">
        <v>391</v>
      </c>
      <c r="I36" s="86" t="str">
        <f t="shared" si="3"/>
        <v/>
      </c>
      <c r="J36" s="77" t="s">
        <v>389</v>
      </c>
      <c r="K36" s="65" t="str">
        <f t="shared" si="6"/>
        <v>521</v>
      </c>
    </row>
    <row r="37" spans="1:11" ht="20.100000000000001" customHeight="1" x14ac:dyDescent="0.25">
      <c r="A37" s="80"/>
      <c r="B37" s="81"/>
      <c r="C37" s="82" t="s">
        <v>390</v>
      </c>
      <c r="D37" s="84" t="s">
        <v>394</v>
      </c>
      <c r="E37" s="83" t="s">
        <v>432</v>
      </c>
      <c r="F37" s="97">
        <f t="shared" si="1"/>
        <v>0</v>
      </c>
      <c r="G37" s="98">
        <f t="shared" si="5"/>
        <v>0</v>
      </c>
      <c r="H37" s="85"/>
      <c r="I37" s="86" t="str">
        <f t="shared" si="3"/>
        <v/>
      </c>
      <c r="J37" s="77"/>
      <c r="K37" s="65" t="str">
        <f t="shared" si="6"/>
        <v>521</v>
      </c>
    </row>
    <row r="38" spans="1:11" ht="20.100000000000001" customHeight="1" x14ac:dyDescent="0.25">
      <c r="A38" s="80"/>
      <c r="B38" s="81"/>
      <c r="C38" s="82" t="s">
        <v>423</v>
      </c>
      <c r="D38" s="84">
        <v>5111</v>
      </c>
      <c r="E38" s="83">
        <v>911</v>
      </c>
      <c r="F38" s="97">
        <f t="shared" ref="F38:F45" si="7">SUMIF($E$50:$E$105,D38,$G$50:$G$105)-SUMIF($D$50:$D$105,D38,$F$50:$F$105)</f>
        <v>0</v>
      </c>
      <c r="G38" s="98">
        <f t="shared" ref="G38:G49" si="8">F38</f>
        <v>0</v>
      </c>
      <c r="H38" s="85" t="s">
        <v>392</v>
      </c>
      <c r="I38" s="86" t="str">
        <f t="shared" si="3"/>
        <v/>
      </c>
      <c r="J38" s="77" t="s">
        <v>393</v>
      </c>
      <c r="K38" s="65" t="str">
        <f t="shared" si="6"/>
        <v>911</v>
      </c>
    </row>
    <row r="39" spans="1:11" ht="20.100000000000001" customHeight="1" x14ac:dyDescent="0.25">
      <c r="A39" s="80"/>
      <c r="B39" s="81"/>
      <c r="C39" s="82" t="s">
        <v>424</v>
      </c>
      <c r="D39" s="84">
        <v>5112</v>
      </c>
      <c r="E39" s="83">
        <v>911</v>
      </c>
      <c r="F39" s="97">
        <f t="shared" si="7"/>
        <v>0</v>
      </c>
      <c r="G39" s="98">
        <f t="shared" si="8"/>
        <v>0</v>
      </c>
      <c r="H39" s="85"/>
      <c r="I39" s="86"/>
      <c r="J39" s="77"/>
      <c r="K39" s="65"/>
    </row>
    <row r="40" spans="1:11" ht="20.100000000000001" customHeight="1" x14ac:dyDescent="0.25">
      <c r="A40" s="80"/>
      <c r="B40" s="81"/>
      <c r="C40" s="82" t="s">
        <v>425</v>
      </c>
      <c r="D40" s="84">
        <v>5113</v>
      </c>
      <c r="E40" s="83">
        <v>911</v>
      </c>
      <c r="F40" s="97">
        <f t="shared" si="7"/>
        <v>0</v>
      </c>
      <c r="G40" s="98">
        <f t="shared" si="8"/>
        <v>0</v>
      </c>
      <c r="H40" s="85"/>
      <c r="I40" s="86"/>
      <c r="J40" s="77"/>
      <c r="K40" s="65"/>
    </row>
    <row r="41" spans="1:11" ht="20.100000000000001" customHeight="1" x14ac:dyDescent="0.25">
      <c r="A41" s="80"/>
      <c r="B41" s="81"/>
      <c r="C41" s="82" t="s">
        <v>426</v>
      </c>
      <c r="D41" s="84">
        <v>5114</v>
      </c>
      <c r="E41" s="83">
        <v>911</v>
      </c>
      <c r="F41" s="97">
        <f t="shared" si="7"/>
        <v>0</v>
      </c>
      <c r="G41" s="98">
        <f t="shared" si="8"/>
        <v>0</v>
      </c>
      <c r="H41" s="85"/>
      <c r="I41" s="86"/>
      <c r="J41" s="77"/>
      <c r="K41" s="65"/>
    </row>
    <row r="42" spans="1:11" ht="20.100000000000001" customHeight="1" x14ac:dyDescent="0.25">
      <c r="A42" s="80"/>
      <c r="B42" s="81"/>
      <c r="C42" s="82" t="s">
        <v>428</v>
      </c>
      <c r="D42" s="84">
        <v>5117</v>
      </c>
      <c r="E42" s="83">
        <v>911</v>
      </c>
      <c r="F42" s="97">
        <f t="shared" si="7"/>
        <v>0</v>
      </c>
      <c r="G42" s="98">
        <f t="shared" si="8"/>
        <v>0</v>
      </c>
      <c r="H42" s="85"/>
      <c r="I42" s="86"/>
      <c r="J42" s="77"/>
      <c r="K42" s="65"/>
    </row>
    <row r="43" spans="1:11" ht="20.100000000000001" customHeight="1" x14ac:dyDescent="0.25">
      <c r="A43" s="80"/>
      <c r="B43" s="81"/>
      <c r="C43" s="82" t="s">
        <v>427</v>
      </c>
      <c r="D43" s="84">
        <v>5118</v>
      </c>
      <c r="E43" s="83">
        <v>911</v>
      </c>
      <c r="F43" s="97">
        <f t="shared" si="7"/>
        <v>0</v>
      </c>
      <c r="G43" s="98">
        <f t="shared" si="8"/>
        <v>0</v>
      </c>
      <c r="H43" s="85"/>
      <c r="I43" s="86"/>
      <c r="J43" s="77"/>
      <c r="K43" s="65"/>
    </row>
    <row r="44" spans="1:11" ht="20.100000000000001" customHeight="1" x14ac:dyDescent="0.25">
      <c r="A44" s="80"/>
      <c r="B44" s="81"/>
      <c r="C44" s="82" t="s">
        <v>395</v>
      </c>
      <c r="D44" s="84">
        <v>515</v>
      </c>
      <c r="E44" s="83">
        <v>911</v>
      </c>
      <c r="F44" s="97">
        <f t="shared" si="7"/>
        <v>0</v>
      </c>
      <c r="G44" s="98">
        <f t="shared" si="8"/>
        <v>0</v>
      </c>
      <c r="H44" s="85" t="s">
        <v>396</v>
      </c>
      <c r="I44" s="86" t="str">
        <f t="shared" si="3"/>
        <v/>
      </c>
      <c r="J44" s="76">
        <v>21</v>
      </c>
      <c r="K44" s="65" t="str">
        <f t="shared" si="6"/>
        <v>911</v>
      </c>
    </row>
    <row r="45" spans="1:11" ht="20.100000000000001" customHeight="1" x14ac:dyDescent="0.25">
      <c r="A45" s="80"/>
      <c r="B45" s="81"/>
      <c r="C45" s="82" t="s">
        <v>397</v>
      </c>
      <c r="D45" s="84">
        <v>711</v>
      </c>
      <c r="E45" s="83">
        <v>911</v>
      </c>
      <c r="F45" s="97">
        <f t="shared" si="7"/>
        <v>0</v>
      </c>
      <c r="G45" s="98">
        <f t="shared" si="8"/>
        <v>0</v>
      </c>
      <c r="H45" s="85" t="s">
        <v>398</v>
      </c>
      <c r="I45" s="86" t="str">
        <f t="shared" si="3"/>
        <v/>
      </c>
      <c r="J45" s="76">
        <v>31</v>
      </c>
      <c r="K45" s="65" t="str">
        <f t="shared" si="6"/>
        <v>911</v>
      </c>
    </row>
    <row r="46" spans="1:11" ht="30" x14ac:dyDescent="0.25">
      <c r="A46" s="80"/>
      <c r="B46" s="81"/>
      <c r="C46" s="82" t="s">
        <v>399</v>
      </c>
      <c r="D46" s="84">
        <v>911</v>
      </c>
      <c r="E46" s="83">
        <v>8211</v>
      </c>
      <c r="F46" s="97">
        <f>SUMIF($D$50:$D$105,E46,$F$50:$F$105)-SUMIF($E$50:$E$105,E46,$G$50:$G$105)</f>
        <v>0</v>
      </c>
      <c r="G46" s="98">
        <f t="shared" si="8"/>
        <v>0</v>
      </c>
      <c r="H46" s="85" t="s">
        <v>400</v>
      </c>
      <c r="I46" s="86" t="str">
        <f t="shared" si="3"/>
        <v/>
      </c>
      <c r="J46" s="76">
        <v>51</v>
      </c>
      <c r="K46" s="65" t="str">
        <f t="shared" si="6"/>
        <v>821</v>
      </c>
    </row>
    <row r="47" spans="1:11" ht="30" x14ac:dyDescent="0.25">
      <c r="A47" s="80"/>
      <c r="B47" s="80"/>
      <c r="C47" s="88" t="s">
        <v>401</v>
      </c>
      <c r="D47" s="87">
        <v>911</v>
      </c>
      <c r="E47" s="87">
        <v>8212</v>
      </c>
      <c r="F47" s="97">
        <f>SUMIF($D$50:$D$105,E47,$F$50:$F$105)-SUMIF($E$50:$E$105,E47,$G$50:$G$105)</f>
        <v>0</v>
      </c>
      <c r="G47" s="98">
        <f t="shared" si="8"/>
        <v>0</v>
      </c>
      <c r="H47" s="85" t="s">
        <v>402</v>
      </c>
      <c r="I47" s="86" t="str">
        <f t="shared" si="3"/>
        <v/>
      </c>
      <c r="J47" s="76">
        <v>52</v>
      </c>
      <c r="K47" s="65" t="str">
        <f t="shared" si="6"/>
        <v>821</v>
      </c>
    </row>
    <row r="48" spans="1:11" ht="20.100000000000001" customHeight="1" x14ac:dyDescent="0.25">
      <c r="A48" s="80"/>
      <c r="B48" s="80"/>
      <c r="C48" s="82" t="s">
        <v>403</v>
      </c>
      <c r="D48" s="87">
        <v>911</v>
      </c>
      <c r="E48" s="83">
        <v>4212</v>
      </c>
      <c r="F48" s="97">
        <f>IF((-SUMIF($D$9:$D$47,D48,$F$9:$F$47)+SUMIF($E$9:$E$47,D48,$G$9:$G$47))&gt;0,(-SUMIF($D$9:$D$47,D48,$F$9:$F$47)+SUMIF($E$9:$E$47,D48,$G$9:$G$47)),0)</f>
        <v>0</v>
      </c>
      <c r="G48" s="98">
        <f t="shared" si="8"/>
        <v>0</v>
      </c>
      <c r="H48" s="85" t="s">
        <v>404</v>
      </c>
      <c r="I48" s="86" t="str">
        <f t="shared" si="3"/>
        <v/>
      </c>
      <c r="J48" s="76">
        <v>60</v>
      </c>
      <c r="K48" s="65" t="str">
        <f t="shared" si="6"/>
        <v>421</v>
      </c>
    </row>
    <row r="49" spans="1:11" ht="20.100000000000001" customHeight="1" thickBot="1" x14ac:dyDescent="0.3">
      <c r="A49" s="110"/>
      <c r="B49" s="110"/>
      <c r="C49" s="111" t="s">
        <v>405</v>
      </c>
      <c r="D49" s="112">
        <v>4212</v>
      </c>
      <c r="E49" s="112">
        <v>911</v>
      </c>
      <c r="F49" s="113">
        <f>IF((SUMIF($D$9:$D$47,E49,$F$9:$F$47)-SUMIF($E$9:$E$47,E49,$G$9:$G$47))&gt;0,(SUMIF($D$9:$D$47,E49,$F$9:$F$47)-SUMIF($E$9:$E$47,E49,$G$9:$G$47)),0)</f>
        <v>0</v>
      </c>
      <c r="G49" s="114">
        <f t="shared" si="8"/>
        <v>0</v>
      </c>
      <c r="H49" s="115" t="s">
        <v>406</v>
      </c>
      <c r="I49" s="116" t="str">
        <f t="shared" si="3"/>
        <v/>
      </c>
      <c r="J49" s="76" t="str">
        <f>LEFT(D49,3)</f>
        <v>421</v>
      </c>
      <c r="K49" s="65" t="str">
        <f t="shared" si="6"/>
        <v>911</v>
      </c>
    </row>
    <row r="50" spans="1:11" x14ac:dyDescent="0.25">
      <c r="A50" s="108"/>
      <c r="B50" s="108"/>
      <c r="C50" s="108"/>
      <c r="D50" s="491"/>
      <c r="E50" s="491"/>
      <c r="F50" s="109"/>
      <c r="G50" s="105">
        <f t="shared" ref="G50:G105" si="9">F50</f>
        <v>0</v>
      </c>
      <c r="H50" s="108"/>
      <c r="I50" s="108"/>
      <c r="K50" s="65" t="str">
        <f t="shared" si="6"/>
        <v/>
      </c>
    </row>
    <row r="51" spans="1:11" x14ac:dyDescent="0.25">
      <c r="A51" s="78"/>
      <c r="B51" s="78"/>
      <c r="C51" s="78"/>
      <c r="D51" s="492"/>
      <c r="E51" s="492"/>
      <c r="F51" s="89"/>
      <c r="G51" s="105">
        <f t="shared" si="9"/>
        <v>0</v>
      </c>
      <c r="H51" s="78"/>
      <c r="I51" s="78"/>
      <c r="K51" s="65" t="str">
        <f t="shared" si="6"/>
        <v/>
      </c>
    </row>
    <row r="52" spans="1:11" x14ac:dyDescent="0.25">
      <c r="A52" s="78"/>
      <c r="B52" s="78"/>
      <c r="C52" s="78"/>
      <c r="D52" s="78"/>
      <c r="E52" s="78"/>
      <c r="F52" s="89"/>
      <c r="G52" s="105">
        <f t="shared" si="9"/>
        <v>0</v>
      </c>
      <c r="H52" s="78"/>
      <c r="I52" s="78"/>
    </row>
    <row r="53" spans="1:11" x14ac:dyDescent="0.25">
      <c r="A53" s="78"/>
      <c r="B53" s="78"/>
      <c r="C53" s="78"/>
      <c r="D53" s="78"/>
      <c r="E53" s="78"/>
      <c r="F53" s="89"/>
      <c r="G53" s="105">
        <f t="shared" si="9"/>
        <v>0</v>
      </c>
      <c r="H53" s="78"/>
      <c r="I53" s="78"/>
    </row>
    <row r="54" spans="1:11" x14ac:dyDescent="0.25">
      <c r="A54" s="78"/>
      <c r="B54" s="78"/>
      <c r="C54" s="78"/>
      <c r="D54" s="78"/>
      <c r="E54" s="78"/>
      <c r="F54" s="89"/>
      <c r="G54" s="105">
        <f t="shared" si="9"/>
        <v>0</v>
      </c>
      <c r="H54" s="78"/>
      <c r="I54" s="78"/>
    </row>
    <row r="55" spans="1:11" x14ac:dyDescent="0.25">
      <c r="A55" s="78"/>
      <c r="B55" s="78"/>
      <c r="C55" s="78"/>
      <c r="D55" s="78"/>
      <c r="E55" s="78"/>
      <c r="F55" s="89"/>
      <c r="G55" s="105">
        <f t="shared" si="9"/>
        <v>0</v>
      </c>
      <c r="H55" s="78"/>
      <c r="I55" s="78"/>
    </row>
    <row r="56" spans="1:11" x14ac:dyDescent="0.25">
      <c r="A56" s="78"/>
      <c r="B56" s="78"/>
      <c r="C56" s="78"/>
      <c r="D56" s="78"/>
      <c r="E56" s="78"/>
      <c r="F56" s="89"/>
      <c r="G56" s="105">
        <f t="shared" si="9"/>
        <v>0</v>
      </c>
      <c r="H56" s="78"/>
      <c r="I56" s="78"/>
    </row>
    <row r="57" spans="1:11" x14ac:dyDescent="0.25">
      <c r="A57" s="78"/>
      <c r="B57" s="78"/>
      <c r="C57" s="78"/>
      <c r="D57" s="78"/>
      <c r="E57" s="78"/>
      <c r="F57" s="89"/>
      <c r="G57" s="105">
        <f t="shared" si="9"/>
        <v>0</v>
      </c>
      <c r="H57" s="78"/>
      <c r="I57" s="78"/>
    </row>
    <row r="58" spans="1:11" x14ac:dyDescent="0.25">
      <c r="A58" s="78"/>
      <c r="B58" s="78"/>
      <c r="C58" s="78"/>
      <c r="D58" s="78"/>
      <c r="E58" s="78"/>
      <c r="F58" s="89"/>
      <c r="G58" s="105">
        <f t="shared" si="9"/>
        <v>0</v>
      </c>
      <c r="H58" s="78"/>
      <c r="I58" s="78"/>
    </row>
    <row r="59" spans="1:11" x14ac:dyDescent="0.25">
      <c r="A59" s="78"/>
      <c r="B59" s="78"/>
      <c r="C59" s="78"/>
      <c r="D59" s="78"/>
      <c r="E59" s="78"/>
      <c r="F59" s="89"/>
      <c r="G59" s="105">
        <f t="shared" si="9"/>
        <v>0</v>
      </c>
      <c r="H59" s="78"/>
      <c r="I59" s="78"/>
    </row>
    <row r="60" spans="1:11" x14ac:dyDescent="0.25">
      <c r="A60" s="78"/>
      <c r="B60" s="78"/>
      <c r="C60" s="78"/>
      <c r="D60" s="78"/>
      <c r="E60" s="78"/>
      <c r="F60" s="89"/>
      <c r="G60" s="105">
        <f t="shared" si="9"/>
        <v>0</v>
      </c>
      <c r="H60" s="78"/>
      <c r="I60" s="78"/>
    </row>
    <row r="61" spans="1:11" x14ac:dyDescent="0.25">
      <c r="A61" s="78"/>
      <c r="B61" s="78"/>
      <c r="C61" s="78"/>
      <c r="D61" s="78"/>
      <c r="E61" s="78"/>
      <c r="F61" s="89"/>
      <c r="G61" s="105">
        <f t="shared" si="9"/>
        <v>0</v>
      </c>
      <c r="H61" s="78"/>
      <c r="I61" s="78"/>
    </row>
    <row r="62" spans="1:11" x14ac:dyDescent="0.25">
      <c r="A62" s="78"/>
      <c r="B62" s="78"/>
      <c r="C62" s="78"/>
      <c r="D62" s="78"/>
      <c r="E62" s="78"/>
      <c r="F62" s="89"/>
      <c r="G62" s="105">
        <f t="shared" si="9"/>
        <v>0</v>
      </c>
      <c r="H62" s="78"/>
      <c r="I62" s="78"/>
    </row>
    <row r="63" spans="1:11" x14ac:dyDescent="0.25">
      <c r="A63" s="78"/>
      <c r="B63" s="78"/>
      <c r="C63" s="78"/>
      <c r="D63" s="78"/>
      <c r="E63" s="78"/>
      <c r="F63" s="89"/>
      <c r="G63" s="105">
        <f t="shared" si="9"/>
        <v>0</v>
      </c>
      <c r="H63" s="78"/>
      <c r="I63" s="78"/>
    </row>
    <row r="64" spans="1:11" x14ac:dyDescent="0.25">
      <c r="A64" s="78"/>
      <c r="B64" s="78"/>
      <c r="C64" s="78"/>
      <c r="D64" s="78"/>
      <c r="E64" s="78"/>
      <c r="F64" s="89"/>
      <c r="G64" s="105">
        <f t="shared" si="9"/>
        <v>0</v>
      </c>
      <c r="H64" s="78"/>
      <c r="I64" s="78"/>
    </row>
    <row r="65" spans="1:9" x14ac:dyDescent="0.25">
      <c r="A65" s="78"/>
      <c r="B65" s="78"/>
      <c r="C65" s="78"/>
      <c r="D65" s="78"/>
      <c r="E65" s="78"/>
      <c r="F65" s="89"/>
      <c r="G65" s="105">
        <f t="shared" si="9"/>
        <v>0</v>
      </c>
      <c r="H65" s="78"/>
      <c r="I65" s="78"/>
    </row>
    <row r="66" spans="1:9" x14ac:dyDescent="0.25">
      <c r="A66" s="78"/>
      <c r="B66" s="78"/>
      <c r="C66" s="78"/>
      <c r="D66" s="78"/>
      <c r="E66" s="78"/>
      <c r="F66" s="89"/>
      <c r="G66" s="105">
        <f t="shared" si="9"/>
        <v>0</v>
      </c>
      <c r="H66" s="78"/>
      <c r="I66" s="78"/>
    </row>
    <row r="67" spans="1:9" x14ac:dyDescent="0.25">
      <c r="A67" s="78"/>
      <c r="B67" s="78"/>
      <c r="C67" s="78"/>
      <c r="D67" s="78"/>
      <c r="E67" s="78"/>
      <c r="F67" s="89"/>
      <c r="G67" s="105">
        <f t="shared" si="9"/>
        <v>0</v>
      </c>
      <c r="H67" s="78"/>
      <c r="I67" s="78"/>
    </row>
    <row r="68" spans="1:9" x14ac:dyDescent="0.25">
      <c r="A68" s="78"/>
      <c r="B68" s="78"/>
      <c r="C68" s="78"/>
      <c r="D68" s="78"/>
      <c r="E68" s="78"/>
      <c r="F68" s="89"/>
      <c r="G68" s="105">
        <f t="shared" si="9"/>
        <v>0</v>
      </c>
      <c r="H68" s="78"/>
      <c r="I68" s="78"/>
    </row>
    <row r="69" spans="1:9" x14ac:dyDescent="0.25">
      <c r="A69" s="78"/>
      <c r="B69" s="78"/>
      <c r="C69" s="78"/>
      <c r="D69" s="78"/>
      <c r="E69" s="78"/>
      <c r="F69" s="89"/>
      <c r="G69" s="105">
        <f t="shared" si="9"/>
        <v>0</v>
      </c>
      <c r="H69" s="78"/>
      <c r="I69" s="78"/>
    </row>
    <row r="70" spans="1:9" x14ac:dyDescent="0.25">
      <c r="A70" s="78"/>
      <c r="B70" s="78"/>
      <c r="C70" s="78"/>
      <c r="D70" s="78"/>
      <c r="E70" s="78"/>
      <c r="F70" s="89"/>
      <c r="G70" s="105">
        <f t="shared" si="9"/>
        <v>0</v>
      </c>
      <c r="H70" s="78"/>
      <c r="I70" s="78"/>
    </row>
    <row r="71" spans="1:9" x14ac:dyDescent="0.25">
      <c r="A71" s="78"/>
      <c r="B71" s="78"/>
      <c r="C71" s="78"/>
      <c r="D71" s="78"/>
      <c r="E71" s="78"/>
      <c r="F71" s="89"/>
      <c r="G71" s="105">
        <f t="shared" si="9"/>
        <v>0</v>
      </c>
      <c r="H71" s="78"/>
      <c r="I71" s="78"/>
    </row>
    <row r="72" spans="1:9" x14ac:dyDescent="0.25">
      <c r="A72" s="78"/>
      <c r="B72" s="78"/>
      <c r="C72" s="78"/>
      <c r="D72" s="78"/>
      <c r="E72" s="78"/>
      <c r="F72" s="89"/>
      <c r="G72" s="105">
        <f t="shared" si="9"/>
        <v>0</v>
      </c>
      <c r="H72" s="78"/>
      <c r="I72" s="78"/>
    </row>
    <row r="73" spans="1:9" x14ac:dyDescent="0.25">
      <c r="A73" s="78"/>
      <c r="B73" s="78"/>
      <c r="C73" s="78"/>
      <c r="D73" s="78"/>
      <c r="E73" s="78"/>
      <c r="F73" s="89"/>
      <c r="G73" s="105">
        <f t="shared" si="9"/>
        <v>0</v>
      </c>
      <c r="H73" s="78"/>
      <c r="I73" s="78"/>
    </row>
    <row r="74" spans="1:9" x14ac:dyDescent="0.25">
      <c r="A74" s="78"/>
      <c r="B74" s="78"/>
      <c r="C74" s="78"/>
      <c r="D74" s="78"/>
      <c r="E74" s="78"/>
      <c r="F74" s="89"/>
      <c r="G74" s="105">
        <f t="shared" si="9"/>
        <v>0</v>
      </c>
      <c r="H74" s="78"/>
      <c r="I74" s="78"/>
    </row>
    <row r="75" spans="1:9" x14ac:dyDescent="0.25">
      <c r="A75" s="78"/>
      <c r="B75" s="78"/>
      <c r="C75" s="78"/>
      <c r="D75" s="78"/>
      <c r="E75" s="78"/>
      <c r="F75" s="89"/>
      <c r="G75" s="105">
        <f t="shared" si="9"/>
        <v>0</v>
      </c>
      <c r="H75" s="78"/>
      <c r="I75" s="78"/>
    </row>
    <row r="76" spans="1:9" x14ac:dyDescent="0.25">
      <c r="A76" s="78"/>
      <c r="B76" s="78"/>
      <c r="C76" s="78"/>
      <c r="D76" s="78"/>
      <c r="E76" s="78"/>
      <c r="F76" s="89"/>
      <c r="G76" s="105">
        <f t="shared" si="9"/>
        <v>0</v>
      </c>
      <c r="H76" s="78"/>
      <c r="I76" s="78"/>
    </row>
    <row r="77" spans="1:9" x14ac:dyDescent="0.25">
      <c r="A77" s="78"/>
      <c r="B77" s="78"/>
      <c r="C77" s="78"/>
      <c r="D77" s="78"/>
      <c r="E77" s="78"/>
      <c r="F77" s="89"/>
      <c r="G77" s="105">
        <f t="shared" si="9"/>
        <v>0</v>
      </c>
      <c r="H77" s="78"/>
      <c r="I77" s="78"/>
    </row>
    <row r="78" spans="1:9" x14ac:dyDescent="0.25">
      <c r="A78" s="78"/>
      <c r="B78" s="78"/>
      <c r="C78" s="78"/>
      <c r="D78" s="78"/>
      <c r="E78" s="78"/>
      <c r="F78" s="89"/>
      <c r="G78" s="105">
        <f t="shared" si="9"/>
        <v>0</v>
      </c>
      <c r="H78" s="78"/>
      <c r="I78" s="78"/>
    </row>
    <row r="79" spans="1:9" x14ac:dyDescent="0.25">
      <c r="A79" s="78"/>
      <c r="B79" s="78"/>
      <c r="C79" s="78"/>
      <c r="D79" s="78"/>
      <c r="E79" s="78"/>
      <c r="F79" s="89"/>
      <c r="G79" s="105">
        <f t="shared" si="9"/>
        <v>0</v>
      </c>
      <c r="H79" s="78"/>
      <c r="I79" s="78"/>
    </row>
    <row r="80" spans="1:9" x14ac:dyDescent="0.25">
      <c r="A80" s="78"/>
      <c r="B80" s="78"/>
      <c r="C80" s="78"/>
      <c r="D80" s="78"/>
      <c r="E80" s="78"/>
      <c r="F80" s="89"/>
      <c r="G80" s="105">
        <f t="shared" si="9"/>
        <v>0</v>
      </c>
      <c r="H80" s="78"/>
      <c r="I80" s="78"/>
    </row>
    <row r="81" spans="1:9" x14ac:dyDescent="0.25">
      <c r="A81" s="78"/>
      <c r="B81" s="78"/>
      <c r="C81" s="78"/>
      <c r="D81" s="78"/>
      <c r="E81" s="78"/>
      <c r="F81" s="89"/>
      <c r="G81" s="105">
        <f t="shared" si="9"/>
        <v>0</v>
      </c>
      <c r="H81" s="78"/>
      <c r="I81" s="78"/>
    </row>
    <row r="82" spans="1:9" x14ac:dyDescent="0.25">
      <c r="A82" s="78"/>
      <c r="B82" s="78"/>
      <c r="C82" s="78"/>
      <c r="D82" s="78"/>
      <c r="E82" s="78"/>
      <c r="F82" s="89"/>
      <c r="G82" s="105">
        <f t="shared" si="9"/>
        <v>0</v>
      </c>
      <c r="H82" s="78"/>
      <c r="I82" s="78"/>
    </row>
    <row r="83" spans="1:9" x14ac:dyDescent="0.25">
      <c r="A83" s="78"/>
      <c r="B83" s="78"/>
      <c r="C83" s="78"/>
      <c r="D83" s="78"/>
      <c r="E83" s="78"/>
      <c r="F83" s="89"/>
      <c r="G83" s="105">
        <f t="shared" si="9"/>
        <v>0</v>
      </c>
      <c r="H83" s="78"/>
      <c r="I83" s="78"/>
    </row>
    <row r="84" spans="1:9" x14ac:dyDescent="0.25">
      <c r="A84" s="78"/>
      <c r="B84" s="78"/>
      <c r="C84" s="78"/>
      <c r="D84" s="78"/>
      <c r="E84" s="78"/>
      <c r="F84" s="89"/>
      <c r="G84" s="105">
        <f t="shared" si="9"/>
        <v>0</v>
      </c>
      <c r="H84" s="78"/>
      <c r="I84" s="78"/>
    </row>
    <row r="85" spans="1:9" x14ac:dyDescent="0.25">
      <c r="A85" s="78"/>
      <c r="B85" s="78"/>
      <c r="C85" s="78"/>
      <c r="D85" s="78"/>
      <c r="E85" s="78"/>
      <c r="F85" s="89"/>
      <c r="G85" s="105">
        <f t="shared" si="9"/>
        <v>0</v>
      </c>
      <c r="H85" s="78"/>
      <c r="I85" s="78"/>
    </row>
    <row r="86" spans="1:9" x14ac:dyDescent="0.25">
      <c r="A86" s="78"/>
      <c r="B86" s="78"/>
      <c r="C86" s="78"/>
      <c r="D86" s="78"/>
      <c r="E86" s="78"/>
      <c r="F86" s="89"/>
      <c r="G86" s="105">
        <f t="shared" si="9"/>
        <v>0</v>
      </c>
      <c r="H86" s="78"/>
      <c r="I86" s="78"/>
    </row>
    <row r="87" spans="1:9" x14ac:dyDescent="0.25">
      <c r="A87" s="78"/>
      <c r="B87" s="78"/>
      <c r="C87" s="78"/>
      <c r="D87" s="78"/>
      <c r="E87" s="78"/>
      <c r="F87" s="89"/>
      <c r="G87" s="105">
        <f t="shared" si="9"/>
        <v>0</v>
      </c>
      <c r="H87" s="78"/>
      <c r="I87" s="78"/>
    </row>
    <row r="88" spans="1:9" x14ac:dyDescent="0.25">
      <c r="A88" s="78"/>
      <c r="B88" s="78"/>
      <c r="C88" s="78"/>
      <c r="D88" s="78"/>
      <c r="E88" s="78"/>
      <c r="F88" s="89"/>
      <c r="G88" s="105">
        <f t="shared" si="9"/>
        <v>0</v>
      </c>
      <c r="H88" s="78"/>
      <c r="I88" s="78"/>
    </row>
    <row r="89" spans="1:9" x14ac:dyDescent="0.25">
      <c r="A89" s="78"/>
      <c r="B89" s="78"/>
      <c r="C89" s="78"/>
      <c r="D89" s="78"/>
      <c r="E89" s="78"/>
      <c r="F89" s="89"/>
      <c r="G89" s="105">
        <f t="shared" si="9"/>
        <v>0</v>
      </c>
      <c r="H89" s="78"/>
      <c r="I89" s="78"/>
    </row>
    <row r="90" spans="1:9" x14ac:dyDescent="0.25">
      <c r="A90" s="78"/>
      <c r="B90" s="78"/>
      <c r="C90" s="78"/>
      <c r="D90" s="78"/>
      <c r="E90" s="78"/>
      <c r="F90" s="89"/>
      <c r="G90" s="105">
        <f t="shared" si="9"/>
        <v>0</v>
      </c>
      <c r="H90" s="78"/>
      <c r="I90" s="78"/>
    </row>
    <row r="91" spans="1:9" x14ac:dyDescent="0.25">
      <c r="A91" s="78"/>
      <c r="B91" s="78"/>
      <c r="C91" s="78"/>
      <c r="D91" s="78"/>
      <c r="E91" s="78"/>
      <c r="F91" s="89"/>
      <c r="G91" s="105">
        <f t="shared" si="9"/>
        <v>0</v>
      </c>
      <c r="H91" s="78"/>
      <c r="I91" s="78"/>
    </row>
    <row r="92" spans="1:9" x14ac:dyDescent="0.25">
      <c r="A92" s="78"/>
      <c r="B92" s="78"/>
      <c r="C92" s="78"/>
      <c r="D92" s="78"/>
      <c r="E92" s="78"/>
      <c r="F92" s="89"/>
      <c r="G92" s="105">
        <f t="shared" si="9"/>
        <v>0</v>
      </c>
      <c r="H92" s="78"/>
      <c r="I92" s="78"/>
    </row>
    <row r="93" spans="1:9" x14ac:dyDescent="0.25">
      <c r="A93" s="78"/>
      <c r="B93" s="78"/>
      <c r="C93" s="78"/>
      <c r="D93" s="78"/>
      <c r="E93" s="78"/>
      <c r="F93" s="89"/>
      <c r="G93" s="105">
        <f t="shared" si="9"/>
        <v>0</v>
      </c>
      <c r="H93" s="78"/>
      <c r="I93" s="78"/>
    </row>
    <row r="94" spans="1:9" x14ac:dyDescent="0.25">
      <c r="A94" s="78"/>
      <c r="B94" s="78"/>
      <c r="C94" s="78"/>
      <c r="D94" s="78"/>
      <c r="E94" s="78"/>
      <c r="F94" s="89"/>
      <c r="G94" s="105">
        <f t="shared" si="9"/>
        <v>0</v>
      </c>
      <c r="H94" s="78"/>
      <c r="I94" s="78"/>
    </row>
    <row r="95" spans="1:9" x14ac:dyDescent="0.25">
      <c r="A95" s="78"/>
      <c r="B95" s="78"/>
      <c r="C95" s="78"/>
      <c r="D95" s="78"/>
      <c r="E95" s="78"/>
      <c r="F95" s="89"/>
      <c r="G95" s="105">
        <f t="shared" si="9"/>
        <v>0</v>
      </c>
      <c r="H95" s="78"/>
      <c r="I95" s="78"/>
    </row>
    <row r="96" spans="1:9" x14ac:dyDescent="0.25">
      <c r="A96" s="78"/>
      <c r="B96" s="78"/>
      <c r="C96" s="78"/>
      <c r="D96" s="78"/>
      <c r="E96" s="78"/>
      <c r="F96" s="89"/>
      <c r="G96" s="105">
        <f t="shared" si="9"/>
        <v>0</v>
      </c>
      <c r="H96" s="78"/>
      <c r="I96" s="78"/>
    </row>
    <row r="97" spans="1:9" x14ac:dyDescent="0.25">
      <c r="A97" s="78"/>
      <c r="B97" s="78"/>
      <c r="C97" s="78"/>
      <c r="D97" s="78"/>
      <c r="E97" s="78"/>
      <c r="F97" s="89"/>
      <c r="G97" s="105">
        <f t="shared" si="9"/>
        <v>0</v>
      </c>
      <c r="H97" s="78"/>
      <c r="I97" s="78"/>
    </row>
    <row r="98" spans="1:9" x14ac:dyDescent="0.25">
      <c r="A98" s="78"/>
      <c r="B98" s="78"/>
      <c r="C98" s="78"/>
      <c r="D98" s="78"/>
      <c r="E98" s="78"/>
      <c r="F98" s="89"/>
      <c r="G98" s="105">
        <f t="shared" si="9"/>
        <v>0</v>
      </c>
      <c r="H98" s="78"/>
      <c r="I98" s="78"/>
    </row>
    <row r="99" spans="1:9" x14ac:dyDescent="0.25">
      <c r="A99" s="78"/>
      <c r="B99" s="78"/>
      <c r="C99" s="78"/>
      <c r="D99" s="78"/>
      <c r="E99" s="78"/>
      <c r="F99" s="89"/>
      <c r="G99" s="105">
        <f t="shared" si="9"/>
        <v>0</v>
      </c>
      <c r="H99" s="78"/>
      <c r="I99" s="78"/>
    </row>
    <row r="100" spans="1:9" x14ac:dyDescent="0.25">
      <c r="A100" s="78"/>
      <c r="B100" s="78"/>
      <c r="C100" s="78"/>
      <c r="D100" s="78"/>
      <c r="E100" s="78"/>
      <c r="F100" s="89"/>
      <c r="G100" s="105">
        <f t="shared" si="9"/>
        <v>0</v>
      </c>
      <c r="H100" s="78"/>
      <c r="I100" s="78"/>
    </row>
    <row r="101" spans="1:9" x14ac:dyDescent="0.25">
      <c r="A101" s="78"/>
      <c r="B101" s="78"/>
      <c r="C101" s="78"/>
      <c r="D101" s="78"/>
      <c r="E101" s="78"/>
      <c r="F101" s="89"/>
      <c r="G101" s="105">
        <f t="shared" si="9"/>
        <v>0</v>
      </c>
      <c r="H101" s="78"/>
      <c r="I101" s="78"/>
    </row>
    <row r="102" spans="1:9" x14ac:dyDescent="0.25">
      <c r="A102" s="78"/>
      <c r="B102" s="78"/>
      <c r="C102" s="78"/>
      <c r="D102" s="78"/>
      <c r="E102" s="78"/>
      <c r="F102" s="89"/>
      <c r="G102" s="105">
        <f t="shared" si="9"/>
        <v>0</v>
      </c>
      <c r="H102" s="78"/>
      <c r="I102" s="78"/>
    </row>
    <row r="103" spans="1:9" x14ac:dyDescent="0.25">
      <c r="A103" s="78"/>
      <c r="B103" s="78"/>
      <c r="C103" s="78"/>
      <c r="D103" s="78"/>
      <c r="E103" s="78"/>
      <c r="F103" s="89"/>
      <c r="G103" s="105">
        <f t="shared" si="9"/>
        <v>0</v>
      </c>
      <c r="H103" s="78"/>
      <c r="I103" s="78"/>
    </row>
    <row r="104" spans="1:9" x14ac:dyDescent="0.25">
      <c r="A104" s="78"/>
      <c r="B104" s="78"/>
      <c r="C104" s="78"/>
      <c r="D104" s="78"/>
      <c r="E104" s="78"/>
      <c r="F104" s="89"/>
      <c r="G104" s="105">
        <f t="shared" si="9"/>
        <v>0</v>
      </c>
      <c r="H104" s="78"/>
      <c r="I104" s="78"/>
    </row>
    <row r="105" spans="1:9" x14ac:dyDescent="0.25">
      <c r="A105" s="79"/>
      <c r="B105" s="79"/>
      <c r="C105" s="79"/>
      <c r="D105" s="79"/>
      <c r="E105" s="79"/>
      <c r="F105" s="90"/>
      <c r="G105" s="106">
        <f t="shared" si="9"/>
        <v>0</v>
      </c>
      <c r="H105" s="79"/>
      <c r="I105" s="79"/>
    </row>
  </sheetData>
  <autoFilter ref="A8:K8"/>
  <mergeCells count="5">
    <mergeCell ref="D6:E6"/>
    <mergeCell ref="A4:I4"/>
    <mergeCell ref="C6:C7"/>
    <mergeCell ref="H6:H7"/>
    <mergeCell ref="I6:I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workbookViewId="0">
      <selection activeCell="H13" sqref="H13"/>
    </sheetView>
  </sheetViews>
  <sheetFormatPr defaultRowHeight="15" x14ac:dyDescent="0.25"/>
  <cols>
    <col min="1" max="12" width="6.7109375" customWidth="1"/>
  </cols>
  <sheetData>
    <row r="1" spans="1:13" x14ac:dyDescent="0.25">
      <c r="A1" s="139" t="str">
        <f>Index!$E$9</f>
        <v>Giám đốc</v>
      </c>
      <c r="B1" s="147"/>
      <c r="C1" s="147"/>
      <c r="D1" s="147"/>
      <c r="E1" s="472"/>
      <c r="F1" s="472" t="s">
        <v>1135</v>
      </c>
      <c r="G1" s="529"/>
      <c r="H1" s="529"/>
      <c r="K1" s="472" t="s">
        <v>1114</v>
      </c>
    </row>
    <row r="2" spans="1:13" x14ac:dyDescent="0.25">
      <c r="A2" s="136"/>
      <c r="B2" s="136"/>
      <c r="C2" s="146"/>
      <c r="D2" s="136"/>
      <c r="E2" s="135"/>
      <c r="F2" s="135"/>
      <c r="G2" s="529"/>
      <c r="H2" s="529"/>
      <c r="K2" s="135"/>
    </row>
    <row r="3" spans="1:13" x14ac:dyDescent="0.25">
      <c r="A3" s="136"/>
      <c r="B3" s="136"/>
      <c r="C3" s="146"/>
      <c r="D3" s="136"/>
      <c r="E3" s="135"/>
      <c r="F3" s="135"/>
      <c r="G3" s="529"/>
      <c r="H3" s="529"/>
      <c r="K3" s="135"/>
    </row>
    <row r="4" spans="1:13" x14ac:dyDescent="0.25">
      <c r="A4" s="136"/>
      <c r="B4" s="136"/>
      <c r="C4" s="146"/>
      <c r="D4" s="136"/>
      <c r="E4" s="135"/>
      <c r="F4" s="135"/>
      <c r="G4" s="529"/>
      <c r="H4" s="529"/>
      <c r="K4" s="135"/>
    </row>
    <row r="5" spans="1:13" x14ac:dyDescent="0.25">
      <c r="A5" s="136"/>
      <c r="B5" s="136"/>
      <c r="C5" s="146"/>
      <c r="D5" s="136"/>
      <c r="E5" s="135"/>
      <c r="F5" s="135"/>
      <c r="G5" s="529"/>
      <c r="H5" s="529"/>
      <c r="K5" s="135"/>
    </row>
    <row r="6" spans="1:13" x14ac:dyDescent="0.25">
      <c r="A6" s="136"/>
      <c r="B6" s="136"/>
      <c r="C6" s="146"/>
      <c r="D6" s="136"/>
      <c r="E6" s="135"/>
      <c r="F6" s="135"/>
      <c r="G6" s="529"/>
      <c r="H6" s="529"/>
      <c r="K6" s="135"/>
    </row>
    <row r="7" spans="1:13" x14ac:dyDescent="0.25">
      <c r="A7" s="138"/>
      <c r="B7" s="138"/>
      <c r="C7" s="393"/>
      <c r="D7" s="136"/>
      <c r="E7" s="135"/>
      <c r="F7" s="135"/>
      <c r="G7" s="529"/>
      <c r="H7" s="529"/>
      <c r="K7" s="135"/>
    </row>
    <row r="8" spans="1:13" x14ac:dyDescent="0.25">
      <c r="A8" s="141" t="s">
        <v>1133</v>
      </c>
      <c r="B8" s="331"/>
      <c r="C8" s="331"/>
      <c r="D8" s="331"/>
      <c r="E8" s="526"/>
      <c r="F8" s="159" t="s">
        <v>1134</v>
      </c>
      <c r="G8" s="530"/>
      <c r="H8" s="530"/>
      <c r="K8" s="159" t="s">
        <v>1115</v>
      </c>
      <c r="L8" s="530"/>
      <c r="M8" s="530"/>
    </row>
    <row r="9" spans="1:13" x14ac:dyDescent="0.25">
      <c r="A9" s="158" t="s">
        <v>1113</v>
      </c>
      <c r="B9" s="136"/>
      <c r="C9" s="146"/>
      <c r="D9" s="136"/>
      <c r="E9" s="136"/>
      <c r="F9" s="136"/>
    </row>
    <row r="10" spans="1:13" x14ac:dyDescent="0.25">
      <c r="A10" s="136"/>
      <c r="B10" s="136"/>
      <c r="C10" s="146"/>
      <c r="D10" s="136"/>
      <c r="E10" s="146"/>
      <c r="F10" s="13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S31"/>
  <sheetViews>
    <sheetView workbookViewId="0">
      <selection activeCell="D16" sqref="D16"/>
    </sheetView>
  </sheetViews>
  <sheetFormatPr defaultRowHeight="15" x14ac:dyDescent="0.25"/>
  <cols>
    <col min="1" max="1" width="14.140625" style="34" customWidth="1"/>
    <col min="2" max="4" width="15.7109375" style="1" customWidth="1"/>
    <col min="5" max="5" width="24.7109375" style="35" customWidth="1"/>
    <col min="6" max="17" width="15.7109375" style="157" customWidth="1"/>
    <col min="18" max="19" width="9.140625" style="157"/>
    <col min="20" max="16384" width="9.140625" style="1"/>
  </cols>
  <sheetData>
    <row r="1" spans="1:8" x14ac:dyDescent="0.25">
      <c r="A1" s="155" t="s">
        <v>408</v>
      </c>
      <c r="B1" s="156"/>
      <c r="C1" s="156"/>
      <c r="D1" s="156"/>
      <c r="G1" s="215" t="s">
        <v>662</v>
      </c>
    </row>
    <row r="2" spans="1:8" x14ac:dyDescent="0.25">
      <c r="A2" s="49" t="s">
        <v>409</v>
      </c>
      <c r="B2" s="156"/>
      <c r="C2" s="37" t="s">
        <v>1062</v>
      </c>
      <c r="D2" s="35"/>
      <c r="G2" s="217"/>
    </row>
    <row r="3" spans="1:8" ht="15.75" thickBot="1" x14ac:dyDescent="0.3">
      <c r="A3" s="49" t="s">
        <v>635</v>
      </c>
      <c r="B3" s="156"/>
      <c r="C3" s="37" t="s">
        <v>1063</v>
      </c>
      <c r="D3" s="35"/>
      <c r="G3" s="218" t="s">
        <v>667</v>
      </c>
      <c r="H3" s="219"/>
    </row>
    <row r="4" spans="1:8" x14ac:dyDescent="0.25">
      <c r="A4" s="49" t="s">
        <v>1</v>
      </c>
      <c r="B4" s="156"/>
      <c r="C4" s="37" t="s">
        <v>1064</v>
      </c>
      <c r="D4" s="35"/>
      <c r="G4" s="216" t="s">
        <v>663</v>
      </c>
    </row>
    <row r="5" spans="1:8" x14ac:dyDescent="0.25">
      <c r="A5" s="49" t="s">
        <v>637</v>
      </c>
      <c r="B5" s="156"/>
      <c r="C5" s="37"/>
      <c r="D5" s="35"/>
      <c r="G5" s="216" t="s">
        <v>662</v>
      </c>
    </row>
    <row r="6" spans="1:8" x14ac:dyDescent="0.25">
      <c r="A6" s="49" t="s">
        <v>638</v>
      </c>
      <c r="B6" s="156"/>
      <c r="C6" s="37"/>
      <c r="D6" s="35"/>
      <c r="G6" s="216" t="s">
        <v>642</v>
      </c>
    </row>
    <row r="7" spans="1:8" x14ac:dyDescent="0.25">
      <c r="A7" s="49" t="s">
        <v>410</v>
      </c>
      <c r="B7" s="156"/>
      <c r="C7" s="55" t="s">
        <v>416</v>
      </c>
      <c r="D7" s="55" t="s">
        <v>815</v>
      </c>
      <c r="G7" s="216" t="s">
        <v>664</v>
      </c>
    </row>
    <row r="8" spans="1:8" x14ac:dyDescent="0.25">
      <c r="A8" s="49" t="s">
        <v>451</v>
      </c>
      <c r="B8" s="156"/>
      <c r="C8" s="55" t="s">
        <v>450</v>
      </c>
      <c r="D8" s="55"/>
      <c r="G8" s="216" t="s">
        <v>645</v>
      </c>
    </row>
    <row r="9" spans="1:8" x14ac:dyDescent="0.25">
      <c r="A9" s="49" t="s">
        <v>578</v>
      </c>
      <c r="B9" s="154"/>
      <c r="C9" s="55" t="s">
        <v>912</v>
      </c>
      <c r="D9" s="35"/>
      <c r="E9" s="37" t="s">
        <v>904</v>
      </c>
      <c r="G9" s="216" t="s">
        <v>415</v>
      </c>
    </row>
    <row r="10" spans="1:8" x14ac:dyDescent="0.25">
      <c r="A10" s="49" t="s">
        <v>580</v>
      </c>
      <c r="B10" s="154"/>
      <c r="C10" s="55" t="s">
        <v>913</v>
      </c>
      <c r="D10" s="35"/>
      <c r="E10" s="37"/>
      <c r="G10" s="216" t="s">
        <v>665</v>
      </c>
    </row>
    <row r="11" spans="1:8" x14ac:dyDescent="0.25">
      <c r="A11" s="49" t="s">
        <v>579</v>
      </c>
      <c r="B11" s="154"/>
      <c r="C11" s="55"/>
      <c r="D11" s="35"/>
      <c r="G11" s="216" t="s">
        <v>666</v>
      </c>
    </row>
    <row r="12" spans="1:8" x14ac:dyDescent="0.25">
      <c r="A12" s="49" t="s">
        <v>581</v>
      </c>
      <c r="B12" s="154"/>
      <c r="C12" s="55" t="s">
        <v>847</v>
      </c>
      <c r="D12" s="35"/>
      <c r="E12" s="330" t="s">
        <v>848</v>
      </c>
      <c r="G12" s="214"/>
    </row>
    <row r="13" spans="1:8" ht="15.75" thickBot="1" x14ac:dyDescent="0.3">
      <c r="A13" s="49" t="s">
        <v>582</v>
      </c>
      <c r="B13" s="154"/>
      <c r="C13" s="55" t="s">
        <v>914</v>
      </c>
      <c r="D13" s="35"/>
      <c r="G13" s="218" t="s">
        <v>668</v>
      </c>
      <c r="H13" s="219"/>
    </row>
    <row r="14" spans="1:8" x14ac:dyDescent="0.25">
      <c r="A14" s="49" t="s">
        <v>634</v>
      </c>
      <c r="B14" s="154"/>
      <c r="C14" s="55" t="s">
        <v>905</v>
      </c>
      <c r="D14" s="35" t="str">
        <f>UPPER(C14)</f>
        <v>BAN GIÁM ĐỐC</v>
      </c>
      <c r="G14" s="216" t="s">
        <v>669</v>
      </c>
      <c r="H14" s="214"/>
    </row>
    <row r="15" spans="1:8" x14ac:dyDescent="0.25">
      <c r="A15" s="36"/>
      <c r="B15" s="35"/>
      <c r="C15" s="35"/>
      <c r="D15" s="35"/>
      <c r="G15" s="216" t="s">
        <v>670</v>
      </c>
      <c r="H15" s="214"/>
    </row>
    <row r="16" spans="1:8" x14ac:dyDescent="0.25">
      <c r="A16" s="36" t="s">
        <v>411</v>
      </c>
      <c r="B16" s="36" t="s">
        <v>412</v>
      </c>
      <c r="C16" s="35"/>
      <c r="D16" s="35"/>
      <c r="G16" s="216" t="s">
        <v>671</v>
      </c>
      <c r="H16" s="214"/>
    </row>
    <row r="17" spans="1:8" x14ac:dyDescent="0.25">
      <c r="A17" s="36" t="s">
        <v>413</v>
      </c>
      <c r="B17" s="38">
        <v>42408</v>
      </c>
      <c r="C17" s="35"/>
      <c r="D17" s="35"/>
      <c r="G17" s="214"/>
      <c r="H17" s="214"/>
    </row>
    <row r="18" spans="1:8" x14ac:dyDescent="0.25">
      <c r="A18" s="36"/>
      <c r="B18" s="35"/>
      <c r="C18" s="35"/>
      <c r="D18" s="35"/>
      <c r="G18" s="214"/>
      <c r="H18" s="214"/>
    </row>
    <row r="19" spans="1:8" x14ac:dyDescent="0.25">
      <c r="A19" s="36" t="s">
        <v>435</v>
      </c>
      <c r="B19" s="35"/>
      <c r="C19" s="35"/>
      <c r="D19" s="35"/>
      <c r="G19" s="214"/>
      <c r="H19" s="214"/>
    </row>
    <row r="20" spans="1:8" x14ac:dyDescent="0.25">
      <c r="A20" s="36" t="s">
        <v>436</v>
      </c>
      <c r="B20" s="35"/>
      <c r="C20" s="35"/>
      <c r="D20" s="35"/>
    </row>
    <row r="21" spans="1:8" x14ac:dyDescent="0.25">
      <c r="A21" s="36" t="s">
        <v>437</v>
      </c>
      <c r="B21" s="35"/>
      <c r="C21" s="35"/>
      <c r="D21" s="35"/>
    </row>
    <row r="22" spans="1:8" x14ac:dyDescent="0.25">
      <c r="A22" s="36"/>
      <c r="B22" s="35"/>
      <c r="C22" s="35"/>
      <c r="D22" s="35"/>
    </row>
    <row r="23" spans="1:8" x14ac:dyDescent="0.25">
      <c r="A23" s="36"/>
      <c r="B23" s="35"/>
      <c r="C23" s="35"/>
      <c r="D23" s="35"/>
    </row>
    <row r="24" spans="1:8" x14ac:dyDescent="0.25">
      <c r="A24" s="36"/>
      <c r="B24" s="35"/>
      <c r="C24" s="35"/>
      <c r="D24" s="35"/>
    </row>
    <row r="25" spans="1:8" x14ac:dyDescent="0.25">
      <c r="A25" s="36"/>
      <c r="B25" s="35"/>
      <c r="C25" s="35"/>
      <c r="D25" s="35"/>
    </row>
    <row r="26" spans="1:8" x14ac:dyDescent="0.25">
      <c r="A26" s="36"/>
      <c r="B26" s="35"/>
      <c r="C26" s="35"/>
      <c r="D26" s="35"/>
    </row>
    <row r="27" spans="1:8" x14ac:dyDescent="0.25">
      <c r="A27" s="36"/>
      <c r="B27" s="35"/>
      <c r="C27" s="35"/>
      <c r="D27" s="35"/>
    </row>
    <row r="28" spans="1:8" x14ac:dyDescent="0.25">
      <c r="A28" s="36"/>
      <c r="B28" s="35"/>
      <c r="C28" s="35"/>
      <c r="D28" s="35"/>
    </row>
    <row r="29" spans="1:8" x14ac:dyDescent="0.25">
      <c r="A29" s="36"/>
      <c r="B29" s="35"/>
      <c r="C29" s="35"/>
      <c r="D29" s="35"/>
    </row>
    <row r="30" spans="1:8" x14ac:dyDescent="0.25">
      <c r="A30" s="36"/>
      <c r="B30" s="35"/>
      <c r="C30" s="35"/>
      <c r="D30" s="35"/>
    </row>
    <row r="31" spans="1:8" x14ac:dyDescent="0.25">
      <c r="A31" s="36"/>
      <c r="B31" s="35"/>
      <c r="C31" s="35"/>
      <c r="D31" s="35"/>
    </row>
  </sheetData>
  <hyperlinks>
    <hyperlink ref="G6" location="'BC BGD'!A1" display="Báo cáo của Ban Giám đốc"/>
    <hyperlink ref="G7" location="'BC Kiem toan'!A1" display="Báo cáo kiểm toán"/>
    <hyperlink ref="G8" location="BCDKT!A1" display="Bảng cân đối kế toán"/>
    <hyperlink ref="G9" location="KQKD!A1" display="Báo cáo kết quả hoạt động kinh doanh"/>
    <hyperlink ref="G10" location="'LCTT TT'!A1" display="Lưu chuyển tiền tệ"/>
    <hyperlink ref="G11" location="'TM BCTC'!A1" display="Thuyết minh BCTC"/>
    <hyperlink ref="G14" location="'CDPS - 1'!A1" display="Bảng cân đối số phát sinh"/>
    <hyperlink ref="G15" location="'SL KQKD'!A1" display="Bảng số liệu Kết quả kinh doanh"/>
    <hyperlink ref="G16" location="'SL LCTT'!A1" display="Bảng số liệu LCTT"/>
    <hyperlink ref="G5" location="'Muc luc'!A1" display="Mục lục"/>
    <hyperlink ref="G4" location="Bia!A1" display="Bìa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J49"/>
  <sheetViews>
    <sheetView showGridLines="0" view="pageLayout" topLeftCell="A16" zoomScaleNormal="100" workbookViewId="0">
      <selection activeCell="I11" sqref="H11:I11"/>
    </sheetView>
  </sheetViews>
  <sheetFormatPr defaultRowHeight="13.5" x14ac:dyDescent="0.2"/>
  <cols>
    <col min="1" max="1" width="4" style="173" customWidth="1"/>
    <col min="2" max="2" width="10" style="173" customWidth="1"/>
    <col min="3" max="3" width="4.28515625" style="173" customWidth="1"/>
    <col min="4" max="4" width="10" style="146" customWidth="1"/>
    <col min="5" max="5" width="10" style="173" customWidth="1"/>
    <col min="6" max="6" width="10" style="146" customWidth="1"/>
    <col min="7" max="7" width="10" style="173" customWidth="1"/>
    <col min="8" max="8" width="3.42578125" style="173" customWidth="1"/>
    <col min="9" max="9" width="10" style="173" customWidth="1"/>
    <col min="10" max="10" width="16" style="173" customWidth="1"/>
    <col min="11" max="11" width="10" style="173" customWidth="1"/>
    <col min="12" max="16384" width="9.140625" style="173"/>
  </cols>
  <sheetData>
    <row r="1" spans="1:10" x14ac:dyDescent="0.2">
      <c r="A1" s="183" t="str">
        <f>Index!$C$2</f>
        <v>CÔNG TY TNHH MTV QUẢN LÝ KHAI THÁC CÔNG TRÌNH THỦY LỢI QUẢNG TRỊ</v>
      </c>
      <c r="B1" s="183"/>
      <c r="C1" s="184"/>
      <c r="D1" s="144"/>
      <c r="E1" s="184"/>
      <c r="F1" s="144"/>
      <c r="G1" s="184"/>
      <c r="H1" s="184"/>
      <c r="I1" s="184"/>
      <c r="J1" s="127" t="s">
        <v>446</v>
      </c>
    </row>
    <row r="2" spans="1:10" x14ac:dyDescent="0.2">
      <c r="A2" s="185" t="str">
        <f>Index!$C$4</f>
        <v>Khu phố 9, Phường Đông Lễ, Thành Phố Đông Hà, Tỉnh Quảng Trị</v>
      </c>
      <c r="B2" s="186"/>
      <c r="C2" s="187"/>
      <c r="D2" s="145"/>
      <c r="E2" s="187"/>
      <c r="F2" s="145"/>
      <c r="G2" s="187"/>
      <c r="H2" s="187"/>
      <c r="I2" s="187"/>
      <c r="J2" s="131" t="str">
        <f>"Cho năm tài chính kết thúc ngày " &amp; Index!$D$7</f>
        <v>Cho năm tài chính kết thúc ngày 31/12/2015</v>
      </c>
    </row>
    <row r="6" spans="1:10" ht="18.75" x14ac:dyDescent="0.3">
      <c r="A6" s="40"/>
      <c r="H6" s="180"/>
      <c r="I6" s="180"/>
      <c r="J6" s="180"/>
    </row>
    <row r="7" spans="1:10" x14ac:dyDescent="0.2">
      <c r="C7" s="147" t="s">
        <v>640</v>
      </c>
      <c r="I7" s="162" t="s">
        <v>641</v>
      </c>
    </row>
    <row r="8" spans="1:10" x14ac:dyDescent="0.2">
      <c r="D8" s="173"/>
      <c r="F8" s="173"/>
      <c r="I8" s="161"/>
    </row>
    <row r="9" spans="1:10" x14ac:dyDescent="0.2">
      <c r="D9" s="173"/>
      <c r="F9" s="173"/>
      <c r="I9" s="161"/>
    </row>
    <row r="10" spans="1:10" x14ac:dyDescent="0.2">
      <c r="I10" s="161"/>
    </row>
    <row r="11" spans="1:10" s="168" customFormat="1" ht="21.2" customHeight="1" x14ac:dyDescent="0.25">
      <c r="A11" s="178"/>
      <c r="C11" s="168" t="s">
        <v>642</v>
      </c>
      <c r="D11" s="174"/>
      <c r="F11" s="174"/>
      <c r="I11" s="189" t="s">
        <v>900</v>
      </c>
    </row>
    <row r="12" spans="1:10" s="168" customFormat="1" ht="21.2" customHeight="1" x14ac:dyDescent="0.25">
      <c r="C12" s="168" t="s">
        <v>643</v>
      </c>
      <c r="D12" s="174"/>
      <c r="F12" s="174"/>
      <c r="I12" s="190" t="s">
        <v>901</v>
      </c>
    </row>
    <row r="13" spans="1:10" s="168" customFormat="1" ht="21.2" customHeight="1" x14ac:dyDescent="0.25">
      <c r="C13" s="168" t="s">
        <v>644</v>
      </c>
      <c r="I13" s="191"/>
    </row>
    <row r="14" spans="1:10" s="168" customFormat="1" ht="21.2" customHeight="1" x14ac:dyDescent="0.25">
      <c r="C14" s="168" t="s">
        <v>636</v>
      </c>
      <c r="D14" s="192" t="s">
        <v>645</v>
      </c>
      <c r="F14" s="174"/>
      <c r="I14" s="189" t="s">
        <v>902</v>
      </c>
      <c r="J14" s="168" t="s">
        <v>839</v>
      </c>
    </row>
    <row r="15" spans="1:10" s="168" customFormat="1" ht="21.2" customHeight="1" x14ac:dyDescent="0.25">
      <c r="A15" s="170"/>
      <c r="C15" s="168" t="s">
        <v>636</v>
      </c>
      <c r="D15" s="192" t="s">
        <v>646</v>
      </c>
      <c r="F15" s="192"/>
      <c r="G15" s="192"/>
      <c r="H15" s="192"/>
      <c r="I15" s="191">
        <v>7</v>
      </c>
    </row>
    <row r="16" spans="1:10" s="168" customFormat="1" ht="21.2" customHeight="1" x14ac:dyDescent="0.25">
      <c r="A16" s="170"/>
      <c r="C16" s="168" t="s">
        <v>636</v>
      </c>
      <c r="D16" s="168" t="s">
        <v>647</v>
      </c>
      <c r="F16" s="192"/>
      <c r="G16" s="192"/>
      <c r="H16" s="192"/>
      <c r="I16" s="191">
        <v>8</v>
      </c>
    </row>
    <row r="17" spans="1:9" s="168" customFormat="1" ht="21.2" customHeight="1" x14ac:dyDescent="0.25">
      <c r="C17" s="168" t="s">
        <v>636</v>
      </c>
      <c r="D17" s="192" t="s">
        <v>648</v>
      </c>
      <c r="F17" s="174"/>
      <c r="I17" s="327" t="s">
        <v>1116</v>
      </c>
    </row>
    <row r="18" spans="1:9" s="181" customFormat="1" ht="14.25" x14ac:dyDescent="0.25">
      <c r="D18" s="166"/>
      <c r="F18" s="166"/>
      <c r="I18" s="182"/>
    </row>
    <row r="19" spans="1:9" x14ac:dyDescent="0.2">
      <c r="A19" s="146"/>
      <c r="I19" s="161"/>
    </row>
    <row r="20" spans="1:9" x14ac:dyDescent="0.2">
      <c r="A20" s="146"/>
      <c r="I20" s="161"/>
    </row>
    <row r="21" spans="1:9" x14ac:dyDescent="0.2">
      <c r="A21" s="146"/>
      <c r="I21" s="161"/>
    </row>
    <row r="22" spans="1:9" x14ac:dyDescent="0.2">
      <c r="I22" s="161"/>
    </row>
    <row r="23" spans="1:9" ht="14.25" x14ac:dyDescent="0.25">
      <c r="A23" s="181"/>
      <c r="I23" s="161"/>
    </row>
    <row r="24" spans="1:9" x14ac:dyDescent="0.2">
      <c r="A24" s="146"/>
      <c r="I24" s="161"/>
    </row>
    <row r="25" spans="1:9" x14ac:dyDescent="0.2">
      <c r="A25" s="146"/>
      <c r="I25" s="161"/>
    </row>
    <row r="26" spans="1:9" x14ac:dyDescent="0.2">
      <c r="A26" s="146"/>
      <c r="I26" s="161"/>
    </row>
    <row r="27" spans="1:9" x14ac:dyDescent="0.2">
      <c r="A27" s="146"/>
      <c r="I27" s="161"/>
    </row>
    <row r="28" spans="1:9" x14ac:dyDescent="0.2">
      <c r="A28" s="146"/>
      <c r="I28" s="161"/>
    </row>
    <row r="29" spans="1:9" x14ac:dyDescent="0.2">
      <c r="I29" s="161"/>
    </row>
    <row r="30" spans="1:9" x14ac:dyDescent="0.2">
      <c r="A30" s="147"/>
      <c r="I30" s="161"/>
    </row>
    <row r="32" spans="1:9" ht="13.5" customHeight="1" x14ac:dyDescent="0.2">
      <c r="D32" s="173"/>
      <c r="F32" s="173"/>
    </row>
    <row r="33" spans="1:6" ht="13.5" customHeight="1" x14ac:dyDescent="0.2">
      <c r="A33" s="146"/>
      <c r="D33" s="173"/>
      <c r="F33" s="173"/>
    </row>
    <row r="34" spans="1:6" ht="13.5" customHeight="1" x14ac:dyDescent="0.2">
      <c r="A34" s="146"/>
      <c r="D34" s="173"/>
      <c r="F34" s="173"/>
    </row>
    <row r="35" spans="1:6" ht="13.5" customHeight="1" x14ac:dyDescent="0.2">
      <c r="A35" s="146"/>
      <c r="D35" s="173"/>
      <c r="F35" s="173"/>
    </row>
    <row r="36" spans="1:6" ht="13.5" customHeight="1" x14ac:dyDescent="0.2">
      <c r="A36" s="146"/>
      <c r="D36" s="173"/>
      <c r="F36" s="173"/>
    </row>
    <row r="37" spans="1:6" ht="13.5" customHeight="1" x14ac:dyDescent="0.2">
      <c r="A37" s="146"/>
      <c r="D37" s="173"/>
      <c r="F37" s="173"/>
    </row>
    <row r="39" spans="1:6" x14ac:dyDescent="0.2">
      <c r="A39" s="147"/>
    </row>
    <row r="41" spans="1:6" ht="32.25" customHeight="1" x14ac:dyDescent="0.2">
      <c r="D41" s="173"/>
      <c r="F41" s="173"/>
    </row>
    <row r="43" spans="1:6" ht="14.25" x14ac:dyDescent="0.25">
      <c r="A43" s="181"/>
    </row>
    <row r="45" spans="1:6" x14ac:dyDescent="0.2">
      <c r="A45" s="146"/>
      <c r="F45" s="179"/>
    </row>
    <row r="47" spans="1:6" ht="14.25" x14ac:dyDescent="0.25">
      <c r="A47" s="181"/>
    </row>
    <row r="49" spans="1:6" x14ac:dyDescent="0.2">
      <c r="A49" s="146"/>
      <c r="F49" s="179"/>
    </row>
  </sheetData>
  <pageMargins left="0.98425196850393704" right="0.39370078740157483" top="0.31496062992125984" bottom="0.3149606299212598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79998168889431442"/>
  </sheetPr>
  <dimension ref="A1:M320"/>
  <sheetViews>
    <sheetView topLeftCell="A7" zoomScale="85" zoomScaleNormal="85" workbookViewId="0">
      <pane xSplit="2" ySplit="2" topLeftCell="C24" activePane="bottomRight" state="frozen"/>
      <selection activeCell="D163" sqref="C163:D163"/>
      <selection pane="topRight" activeCell="D163" sqref="C163:D163"/>
      <selection pane="bottomLeft" activeCell="D163" sqref="C163:D163"/>
      <selection pane="bottomRight" activeCell="D49" sqref="D49"/>
    </sheetView>
  </sheetViews>
  <sheetFormatPr defaultRowHeight="15" x14ac:dyDescent="0.25"/>
  <cols>
    <col min="1" max="1" width="9.42578125" style="4" bestFit="1" customWidth="1"/>
    <col min="2" max="2" width="38.28515625" style="7" customWidth="1"/>
    <col min="3" max="5" width="19" style="1" customWidth="1"/>
    <col min="6" max="6" width="19" style="91" customWidth="1"/>
    <col min="7" max="10" width="19" style="1" customWidth="1"/>
    <col min="11" max="12" width="11.28515625" style="5" customWidth="1"/>
    <col min="13" max="13" width="9.140625" style="1"/>
  </cols>
  <sheetData>
    <row r="1" spans="1:13" s="22" customFormat="1" ht="20.100000000000001" customHeight="1" x14ac:dyDescent="0.25">
      <c r="A1" s="6" t="s">
        <v>0</v>
      </c>
      <c r="B1" s="23" t="s">
        <v>2</v>
      </c>
      <c r="C1" s="1"/>
      <c r="D1" s="1"/>
      <c r="E1" s="1"/>
      <c r="F1" s="91"/>
      <c r="G1" s="1"/>
      <c r="H1" s="1"/>
      <c r="I1" s="2" t="s">
        <v>4</v>
      </c>
      <c r="J1" s="3">
        <v>42005</v>
      </c>
      <c r="K1" s="5"/>
      <c r="L1" s="5"/>
      <c r="M1" s="1"/>
    </row>
    <row r="2" spans="1:13" s="22" customFormat="1" ht="20.100000000000001" customHeight="1" x14ac:dyDescent="0.25">
      <c r="A2" s="6" t="s">
        <v>1</v>
      </c>
      <c r="B2" s="23" t="s">
        <v>3</v>
      </c>
      <c r="C2" s="1"/>
      <c r="D2" s="1"/>
      <c r="E2" s="1"/>
      <c r="F2" s="91"/>
      <c r="G2" s="1"/>
      <c r="H2" s="1"/>
      <c r="I2" s="2" t="s">
        <v>5</v>
      </c>
      <c r="J2" s="3">
        <v>42369</v>
      </c>
      <c r="K2" s="5"/>
      <c r="L2" s="5"/>
      <c r="M2" s="1"/>
    </row>
    <row r="3" spans="1:13" s="22" customFormat="1" ht="20.100000000000001" customHeight="1" x14ac:dyDescent="0.25">
      <c r="A3" s="4"/>
      <c r="B3" s="7"/>
      <c r="C3" s="1"/>
      <c r="D3" s="1"/>
      <c r="E3" s="1"/>
      <c r="F3" s="91"/>
      <c r="G3" s="1"/>
      <c r="H3" s="1"/>
      <c r="I3" s="1"/>
      <c r="J3" s="1"/>
      <c r="K3" s="5"/>
      <c r="L3" s="5"/>
      <c r="M3" s="1"/>
    </row>
    <row r="4" spans="1:13" s="41" customFormat="1" ht="20.100000000000001" customHeight="1" x14ac:dyDescent="0.3">
      <c r="A4" s="39" t="s">
        <v>6</v>
      </c>
      <c r="B4" s="40"/>
      <c r="C4" s="40"/>
      <c r="D4" s="40"/>
      <c r="E4" s="40"/>
      <c r="F4" s="122"/>
      <c r="G4" s="40"/>
      <c r="H4" s="40"/>
      <c r="I4" s="40"/>
      <c r="J4" s="40"/>
      <c r="K4" s="40"/>
      <c r="L4" s="40"/>
      <c r="M4" s="40"/>
    </row>
    <row r="5" spans="1:13" s="22" customFormat="1" ht="20.100000000000001" customHeight="1" x14ac:dyDescent="0.25">
      <c r="A5" s="4"/>
      <c r="B5" s="7"/>
      <c r="C5" s="1"/>
      <c r="D5" s="1"/>
      <c r="E5" s="1"/>
      <c r="F5" s="91"/>
      <c r="G5" s="1"/>
      <c r="H5" s="1"/>
      <c r="I5" s="1"/>
      <c r="J5" s="1"/>
      <c r="K5" s="5"/>
      <c r="L5" s="5"/>
      <c r="M5" s="1"/>
    </row>
    <row r="6" spans="1:13" s="22" customFormat="1" ht="20.100000000000001" customHeight="1" x14ac:dyDescent="0.25">
      <c r="A6" s="4"/>
      <c r="B6" s="7"/>
      <c r="C6" s="1"/>
      <c r="D6" s="1"/>
      <c r="E6" s="1"/>
      <c r="F6" s="91"/>
      <c r="G6" s="1"/>
      <c r="H6" s="1"/>
      <c r="I6" s="1"/>
      <c r="J6" s="1"/>
      <c r="K6" s="5"/>
      <c r="L6" s="5"/>
      <c r="M6" s="1"/>
    </row>
    <row r="7" spans="1:13" ht="20.100000000000001" customHeight="1" x14ac:dyDescent="0.25">
      <c r="A7" s="537" t="s">
        <v>7</v>
      </c>
      <c r="B7" s="538" t="s">
        <v>8</v>
      </c>
      <c r="C7" s="537" t="s">
        <v>9</v>
      </c>
      <c r="D7" s="537"/>
      <c r="E7" s="537" t="s">
        <v>10</v>
      </c>
      <c r="F7" s="537"/>
      <c r="G7" s="537" t="s">
        <v>11</v>
      </c>
      <c r="H7" s="537"/>
      <c r="I7" s="537" t="s">
        <v>12</v>
      </c>
      <c r="J7" s="537"/>
      <c r="K7" s="538" t="s">
        <v>247</v>
      </c>
      <c r="L7" s="539" t="s">
        <v>248</v>
      </c>
      <c r="M7" s="537" t="s">
        <v>15</v>
      </c>
    </row>
    <row r="8" spans="1:13" ht="20.100000000000001" customHeight="1" x14ac:dyDescent="0.25">
      <c r="A8" s="537"/>
      <c r="B8" s="538"/>
      <c r="C8" s="8" t="s">
        <v>13</v>
      </c>
      <c r="D8" s="8" t="s">
        <v>14</v>
      </c>
      <c r="E8" s="8" t="s">
        <v>13</v>
      </c>
      <c r="F8" s="123" t="s">
        <v>14</v>
      </c>
      <c r="G8" s="8" t="s">
        <v>13</v>
      </c>
      <c r="H8" s="8" t="s">
        <v>14</v>
      </c>
      <c r="I8" s="8" t="s">
        <v>13</v>
      </c>
      <c r="J8" s="8" t="s">
        <v>14</v>
      </c>
      <c r="K8" s="538"/>
      <c r="L8" s="540"/>
      <c r="M8" s="537"/>
    </row>
    <row r="9" spans="1:13" s="13" customFormat="1" ht="20.100000000000001" customHeight="1" x14ac:dyDescent="0.2">
      <c r="A9" s="9">
        <v>111</v>
      </c>
      <c r="B9" s="10" t="s">
        <v>16</v>
      </c>
      <c r="C9" s="101"/>
      <c r="D9" s="101"/>
      <c r="E9" s="101"/>
      <c r="F9" s="101"/>
      <c r="G9" s="101"/>
      <c r="H9" s="101"/>
      <c r="I9" s="101"/>
      <c r="J9" s="101"/>
      <c r="K9" s="12"/>
      <c r="L9" s="12"/>
      <c r="M9" s="11">
        <f>COUNTIF(C9:J9,"&gt;0")</f>
        <v>0</v>
      </c>
    </row>
    <row r="10" spans="1:13" s="13" customFormat="1" ht="20.100000000000001" customHeight="1" x14ac:dyDescent="0.2">
      <c r="A10" s="14">
        <v>1111</v>
      </c>
      <c r="B10" s="15" t="s">
        <v>17</v>
      </c>
      <c r="C10" s="100">
        <v>503798632</v>
      </c>
      <c r="D10" s="100">
        <v>0</v>
      </c>
      <c r="E10" s="100"/>
      <c r="F10" s="100"/>
      <c r="G10" s="100">
        <f>IF((C10+E10-D10-F10)&gt;0,(C10+E10-D10-F10),0)</f>
        <v>503798632</v>
      </c>
      <c r="H10" s="100">
        <f>IF((D10+F10-E10-G10)&gt;0,(D10+F10-E10-G10),0)</f>
        <v>0</v>
      </c>
      <c r="I10" s="100">
        <v>444835208</v>
      </c>
      <c r="J10" s="100">
        <v>0</v>
      </c>
      <c r="K10" s="17">
        <v>111</v>
      </c>
      <c r="L10" s="17"/>
      <c r="M10" s="16">
        <f t="shared" ref="M10:M75" si="0">COUNTIF(C10:J10,"&gt;0")</f>
        <v>3</v>
      </c>
    </row>
    <row r="11" spans="1:13" s="13" customFormat="1" ht="20.100000000000001" customHeight="1" x14ac:dyDescent="0.2">
      <c r="A11" s="14">
        <v>1112</v>
      </c>
      <c r="B11" s="15" t="s">
        <v>18</v>
      </c>
      <c r="C11" s="100">
        <v>0</v>
      </c>
      <c r="D11" s="100">
        <v>0</v>
      </c>
      <c r="E11" s="100"/>
      <c r="F11" s="100"/>
      <c r="G11" s="100">
        <f t="shared" ref="G11:G74" si="1">IF((C11+E11-D11-F11)&gt;0,(C11+E11-D11-F11),0)</f>
        <v>0</v>
      </c>
      <c r="H11" s="100">
        <f t="shared" ref="H11:H74" si="2">IF((D11+F11-E11-G11)&gt;0,(D11+F11-E11-G11),0)</f>
        <v>0</v>
      </c>
      <c r="I11" s="100">
        <v>0</v>
      </c>
      <c r="J11" s="100">
        <v>0</v>
      </c>
      <c r="K11" s="17">
        <v>111</v>
      </c>
      <c r="L11" s="17"/>
      <c r="M11" s="16">
        <f t="shared" si="0"/>
        <v>0</v>
      </c>
    </row>
    <row r="12" spans="1:13" s="13" customFormat="1" ht="20.100000000000001" customHeight="1" x14ac:dyDescent="0.2">
      <c r="A12" s="14">
        <v>1113</v>
      </c>
      <c r="B12" s="15" t="s">
        <v>19</v>
      </c>
      <c r="C12" s="100">
        <v>0</v>
      </c>
      <c r="D12" s="100">
        <v>0</v>
      </c>
      <c r="E12" s="100"/>
      <c r="F12" s="100"/>
      <c r="G12" s="100">
        <f t="shared" si="1"/>
        <v>0</v>
      </c>
      <c r="H12" s="100">
        <f t="shared" si="2"/>
        <v>0</v>
      </c>
      <c r="I12" s="100">
        <v>0</v>
      </c>
      <c r="J12" s="100">
        <v>0</v>
      </c>
      <c r="K12" s="17">
        <v>111</v>
      </c>
      <c r="L12" s="17"/>
      <c r="M12" s="16">
        <f t="shared" si="0"/>
        <v>0</v>
      </c>
    </row>
    <row r="13" spans="1:13" s="13" customFormat="1" ht="20.100000000000001" customHeight="1" x14ac:dyDescent="0.2">
      <c r="A13" s="18">
        <v>112</v>
      </c>
      <c r="B13" s="19" t="s">
        <v>20</v>
      </c>
      <c r="C13" s="102">
        <v>0</v>
      </c>
      <c r="D13" s="102">
        <v>0</v>
      </c>
      <c r="E13" s="102"/>
      <c r="F13" s="102"/>
      <c r="G13" s="102">
        <f t="shared" si="1"/>
        <v>0</v>
      </c>
      <c r="H13" s="102">
        <f t="shared" si="2"/>
        <v>0</v>
      </c>
      <c r="I13" s="102">
        <v>0</v>
      </c>
      <c r="J13" s="102">
        <v>0</v>
      </c>
      <c r="K13" s="21"/>
      <c r="L13" s="21"/>
      <c r="M13" s="20">
        <f t="shared" si="0"/>
        <v>0</v>
      </c>
    </row>
    <row r="14" spans="1:13" s="13" customFormat="1" ht="20.100000000000001" customHeight="1" x14ac:dyDescent="0.2">
      <c r="A14" s="14">
        <v>1121</v>
      </c>
      <c r="B14" s="15" t="s">
        <v>17</v>
      </c>
      <c r="C14" s="100">
        <v>4437177857</v>
      </c>
      <c r="D14" s="100">
        <v>0</v>
      </c>
      <c r="E14" s="100"/>
      <c r="F14" s="100"/>
      <c r="G14" s="100">
        <f t="shared" si="1"/>
        <v>4437177857</v>
      </c>
      <c r="H14" s="100">
        <f t="shared" si="2"/>
        <v>0</v>
      </c>
      <c r="I14" s="100">
        <v>7188559960</v>
      </c>
      <c r="J14" s="100">
        <v>0</v>
      </c>
      <c r="K14" s="17">
        <v>111</v>
      </c>
      <c r="L14" s="17"/>
      <c r="M14" s="16">
        <f t="shared" si="0"/>
        <v>3</v>
      </c>
    </row>
    <row r="15" spans="1:13" s="13" customFormat="1" ht="20.100000000000001" customHeight="1" x14ac:dyDescent="0.2">
      <c r="A15" s="14">
        <v>1122</v>
      </c>
      <c r="B15" s="15" t="s">
        <v>18</v>
      </c>
      <c r="C15" s="100">
        <v>0</v>
      </c>
      <c r="D15" s="100">
        <v>0</v>
      </c>
      <c r="E15" s="100"/>
      <c r="F15" s="100"/>
      <c r="G15" s="100">
        <f t="shared" si="1"/>
        <v>0</v>
      </c>
      <c r="H15" s="100">
        <f t="shared" si="2"/>
        <v>0</v>
      </c>
      <c r="I15" s="100">
        <v>0</v>
      </c>
      <c r="J15" s="100">
        <v>0</v>
      </c>
      <c r="K15" s="17">
        <v>111</v>
      </c>
      <c r="L15" s="17"/>
      <c r="M15" s="16">
        <f t="shared" si="0"/>
        <v>0</v>
      </c>
    </row>
    <row r="16" spans="1:13" s="13" customFormat="1" ht="20.100000000000001" customHeight="1" x14ac:dyDescent="0.2">
      <c r="A16" s="14">
        <v>1123</v>
      </c>
      <c r="B16" s="15" t="s">
        <v>19</v>
      </c>
      <c r="C16" s="100">
        <v>0</v>
      </c>
      <c r="D16" s="100">
        <v>0</v>
      </c>
      <c r="E16" s="100"/>
      <c r="F16" s="100"/>
      <c r="G16" s="100">
        <f t="shared" si="1"/>
        <v>0</v>
      </c>
      <c r="H16" s="100">
        <f t="shared" si="2"/>
        <v>0</v>
      </c>
      <c r="I16" s="100">
        <v>0</v>
      </c>
      <c r="J16" s="100">
        <v>0</v>
      </c>
      <c r="K16" s="17">
        <v>111</v>
      </c>
      <c r="L16" s="17"/>
      <c r="M16" s="16">
        <f t="shared" si="0"/>
        <v>0</v>
      </c>
    </row>
    <row r="17" spans="1:13" s="13" customFormat="1" ht="20.100000000000001" customHeight="1" x14ac:dyDescent="0.2">
      <c r="A17" s="18">
        <v>113</v>
      </c>
      <c r="B17" s="19" t="s">
        <v>21</v>
      </c>
      <c r="C17" s="102">
        <v>0</v>
      </c>
      <c r="D17" s="102">
        <v>0</v>
      </c>
      <c r="E17" s="102"/>
      <c r="F17" s="102"/>
      <c r="G17" s="102">
        <f t="shared" si="1"/>
        <v>0</v>
      </c>
      <c r="H17" s="102">
        <f t="shared" si="2"/>
        <v>0</v>
      </c>
      <c r="I17" s="102">
        <v>0</v>
      </c>
      <c r="J17" s="102">
        <v>0</v>
      </c>
      <c r="K17" s="21"/>
      <c r="L17" s="21"/>
      <c r="M17" s="20">
        <f t="shared" si="0"/>
        <v>0</v>
      </c>
    </row>
    <row r="18" spans="1:13" s="13" customFormat="1" ht="20.100000000000001" customHeight="1" x14ac:dyDescent="0.2">
      <c r="A18" s="14">
        <v>1131</v>
      </c>
      <c r="B18" s="15" t="s">
        <v>17</v>
      </c>
      <c r="C18" s="100">
        <v>0</v>
      </c>
      <c r="D18" s="100">
        <v>0</v>
      </c>
      <c r="E18" s="100"/>
      <c r="F18" s="100"/>
      <c r="G18" s="100">
        <f t="shared" si="1"/>
        <v>0</v>
      </c>
      <c r="H18" s="100">
        <f t="shared" si="2"/>
        <v>0</v>
      </c>
      <c r="I18" s="100">
        <v>0</v>
      </c>
      <c r="J18" s="100">
        <v>0</v>
      </c>
      <c r="K18" s="17">
        <v>111</v>
      </c>
      <c r="L18" s="17"/>
      <c r="M18" s="16">
        <f t="shared" si="0"/>
        <v>0</v>
      </c>
    </row>
    <row r="19" spans="1:13" s="13" customFormat="1" ht="20.100000000000001" customHeight="1" x14ac:dyDescent="0.2">
      <c r="A19" s="14">
        <v>1132</v>
      </c>
      <c r="B19" s="15" t="s">
        <v>18</v>
      </c>
      <c r="C19" s="100">
        <v>0</v>
      </c>
      <c r="D19" s="100">
        <v>0</v>
      </c>
      <c r="E19" s="100"/>
      <c r="F19" s="100"/>
      <c r="G19" s="100">
        <f t="shared" si="1"/>
        <v>0</v>
      </c>
      <c r="H19" s="100">
        <f t="shared" si="2"/>
        <v>0</v>
      </c>
      <c r="I19" s="100">
        <v>0</v>
      </c>
      <c r="J19" s="100">
        <v>0</v>
      </c>
      <c r="K19" s="17">
        <v>111</v>
      </c>
      <c r="L19" s="17"/>
      <c r="M19" s="16">
        <f t="shared" si="0"/>
        <v>0</v>
      </c>
    </row>
    <row r="20" spans="1:13" s="13" customFormat="1" ht="20.100000000000001" customHeight="1" x14ac:dyDescent="0.2">
      <c r="A20" s="18">
        <v>121</v>
      </c>
      <c r="B20" s="19" t="s">
        <v>22</v>
      </c>
      <c r="C20" s="102">
        <v>0</v>
      </c>
      <c r="D20" s="102">
        <v>0</v>
      </c>
      <c r="E20" s="102"/>
      <c r="F20" s="102"/>
      <c r="G20" s="102">
        <f t="shared" si="1"/>
        <v>0</v>
      </c>
      <c r="H20" s="102">
        <f t="shared" si="2"/>
        <v>0</v>
      </c>
      <c r="I20" s="102">
        <v>0</v>
      </c>
      <c r="J20" s="102">
        <v>0</v>
      </c>
      <c r="K20" s="21"/>
      <c r="L20" s="21"/>
      <c r="M20" s="20">
        <f t="shared" si="0"/>
        <v>0</v>
      </c>
    </row>
    <row r="21" spans="1:13" s="13" customFormat="1" ht="20.100000000000001" customHeight="1" x14ac:dyDescent="0.2">
      <c r="A21" s="14">
        <v>1211</v>
      </c>
      <c r="B21" s="15" t="s">
        <v>23</v>
      </c>
      <c r="C21" s="100">
        <v>0</v>
      </c>
      <c r="D21" s="100">
        <v>0</v>
      </c>
      <c r="E21" s="100"/>
      <c r="F21" s="100"/>
      <c r="G21" s="100">
        <f t="shared" si="1"/>
        <v>0</v>
      </c>
      <c r="H21" s="100">
        <f t="shared" si="2"/>
        <v>0</v>
      </c>
      <c r="I21" s="100">
        <v>0</v>
      </c>
      <c r="J21" s="100">
        <v>0</v>
      </c>
      <c r="K21" s="17">
        <v>121</v>
      </c>
      <c r="L21" s="17"/>
      <c r="M21" s="16">
        <f t="shared" si="0"/>
        <v>0</v>
      </c>
    </row>
    <row r="22" spans="1:13" s="13" customFormat="1" ht="20.100000000000001" customHeight="1" x14ac:dyDescent="0.2">
      <c r="A22" s="14">
        <v>1212</v>
      </c>
      <c r="B22" s="15" t="s">
        <v>24</v>
      </c>
      <c r="C22" s="100">
        <v>0</v>
      </c>
      <c r="D22" s="100">
        <v>0</v>
      </c>
      <c r="E22" s="100"/>
      <c r="F22" s="100"/>
      <c r="G22" s="100">
        <f t="shared" si="1"/>
        <v>0</v>
      </c>
      <c r="H22" s="100">
        <f t="shared" si="2"/>
        <v>0</v>
      </c>
      <c r="I22" s="100">
        <v>0</v>
      </c>
      <c r="J22" s="100">
        <v>0</v>
      </c>
      <c r="K22" s="17">
        <v>121</v>
      </c>
      <c r="L22" s="17"/>
      <c r="M22" s="16">
        <f t="shared" si="0"/>
        <v>0</v>
      </c>
    </row>
    <row r="23" spans="1:13" s="13" customFormat="1" ht="20.100000000000001" customHeight="1" x14ac:dyDescent="0.2">
      <c r="A23" s="14">
        <v>1218</v>
      </c>
      <c r="B23" s="15" t="s">
        <v>25</v>
      </c>
      <c r="C23" s="100">
        <v>0</v>
      </c>
      <c r="D23" s="100">
        <v>0</v>
      </c>
      <c r="E23" s="100"/>
      <c r="F23" s="100"/>
      <c r="G23" s="100">
        <f t="shared" si="1"/>
        <v>0</v>
      </c>
      <c r="H23" s="100">
        <f t="shared" si="2"/>
        <v>0</v>
      </c>
      <c r="I23" s="100">
        <v>0</v>
      </c>
      <c r="J23" s="100">
        <v>0</v>
      </c>
      <c r="K23" s="17">
        <v>121</v>
      </c>
      <c r="L23" s="17"/>
      <c r="M23" s="16">
        <f t="shared" si="0"/>
        <v>0</v>
      </c>
    </row>
    <row r="24" spans="1:13" s="13" customFormat="1" ht="20.100000000000001" customHeight="1" x14ac:dyDescent="0.2">
      <c r="A24" s="18">
        <v>128</v>
      </c>
      <c r="B24" s="19" t="s">
        <v>26</v>
      </c>
      <c r="C24" s="102">
        <v>0</v>
      </c>
      <c r="D24" s="102">
        <v>0</v>
      </c>
      <c r="E24" s="102"/>
      <c r="F24" s="102"/>
      <c r="G24" s="102">
        <f t="shared" si="1"/>
        <v>0</v>
      </c>
      <c r="H24" s="102">
        <f t="shared" si="2"/>
        <v>0</v>
      </c>
      <c r="I24" s="102">
        <v>0</v>
      </c>
      <c r="J24" s="102">
        <v>0</v>
      </c>
      <c r="K24" s="21"/>
      <c r="L24" s="21"/>
      <c r="M24" s="20">
        <f t="shared" si="0"/>
        <v>0</v>
      </c>
    </row>
    <row r="25" spans="1:13" s="13" customFormat="1" ht="20.100000000000001" customHeight="1" x14ac:dyDescent="0.2">
      <c r="A25" s="24" t="s">
        <v>201</v>
      </c>
      <c r="B25" s="15" t="s">
        <v>199</v>
      </c>
      <c r="C25" s="100">
        <v>0</v>
      </c>
      <c r="D25" s="100">
        <v>0</v>
      </c>
      <c r="E25" s="100"/>
      <c r="F25" s="100"/>
      <c r="G25" s="100">
        <f t="shared" si="1"/>
        <v>0</v>
      </c>
      <c r="H25" s="100">
        <f t="shared" si="2"/>
        <v>0</v>
      </c>
      <c r="I25" s="100">
        <v>0</v>
      </c>
      <c r="J25" s="100">
        <v>0</v>
      </c>
      <c r="K25" s="17">
        <v>112</v>
      </c>
      <c r="L25" s="17"/>
      <c r="M25" s="16">
        <f t="shared" si="0"/>
        <v>0</v>
      </c>
    </row>
    <row r="26" spans="1:13" s="13" customFormat="1" ht="30" customHeight="1" x14ac:dyDescent="0.2">
      <c r="A26" s="24" t="s">
        <v>202</v>
      </c>
      <c r="B26" s="15" t="s">
        <v>200</v>
      </c>
      <c r="C26" s="100">
        <v>0</v>
      </c>
      <c r="D26" s="100">
        <v>0</v>
      </c>
      <c r="E26" s="100"/>
      <c r="F26" s="100"/>
      <c r="G26" s="100">
        <f t="shared" si="1"/>
        <v>0</v>
      </c>
      <c r="H26" s="100">
        <f t="shared" si="2"/>
        <v>0</v>
      </c>
      <c r="I26" s="100">
        <v>0</v>
      </c>
      <c r="J26" s="100">
        <v>0</v>
      </c>
      <c r="K26" s="17">
        <v>123</v>
      </c>
      <c r="L26" s="17"/>
      <c r="M26" s="16">
        <f t="shared" si="0"/>
        <v>0</v>
      </c>
    </row>
    <row r="27" spans="1:13" s="13" customFormat="1" ht="20.100000000000001" customHeight="1" x14ac:dyDescent="0.2">
      <c r="A27" s="24" t="s">
        <v>203</v>
      </c>
      <c r="B27" s="15" t="s">
        <v>204</v>
      </c>
      <c r="C27" s="100">
        <v>628000000</v>
      </c>
      <c r="D27" s="100">
        <v>0</v>
      </c>
      <c r="E27" s="100"/>
      <c r="F27" s="100"/>
      <c r="G27" s="100">
        <f t="shared" si="1"/>
        <v>628000000</v>
      </c>
      <c r="H27" s="100">
        <f t="shared" si="2"/>
        <v>0</v>
      </c>
      <c r="I27" s="100">
        <v>359800000</v>
      </c>
      <c r="J27" s="100">
        <v>0</v>
      </c>
      <c r="K27" s="17">
        <v>255</v>
      </c>
      <c r="L27" s="17"/>
      <c r="M27" s="16">
        <f t="shared" si="0"/>
        <v>3</v>
      </c>
    </row>
    <row r="28" spans="1:13" s="13" customFormat="1" ht="20.100000000000001" customHeight="1" x14ac:dyDescent="0.2">
      <c r="A28" s="25" t="s">
        <v>205</v>
      </c>
      <c r="B28" s="15" t="s">
        <v>207</v>
      </c>
      <c r="C28" s="100">
        <v>0</v>
      </c>
      <c r="D28" s="100">
        <v>0</v>
      </c>
      <c r="E28" s="100"/>
      <c r="F28" s="100"/>
      <c r="G28" s="100">
        <f t="shared" si="1"/>
        <v>0</v>
      </c>
      <c r="H28" s="100">
        <f t="shared" si="2"/>
        <v>0</v>
      </c>
      <c r="I28" s="100">
        <v>0</v>
      </c>
      <c r="J28" s="100">
        <v>0</v>
      </c>
      <c r="K28" s="17">
        <v>123</v>
      </c>
      <c r="L28" s="17"/>
      <c r="M28" s="16">
        <f t="shared" si="0"/>
        <v>0</v>
      </c>
    </row>
    <row r="29" spans="1:13" s="13" customFormat="1" ht="20.100000000000001" customHeight="1" x14ac:dyDescent="0.2">
      <c r="A29" s="25" t="s">
        <v>206</v>
      </c>
      <c r="B29" s="15" t="s">
        <v>208</v>
      </c>
      <c r="C29" s="100">
        <v>0</v>
      </c>
      <c r="D29" s="100">
        <v>0</v>
      </c>
      <c r="E29" s="100"/>
      <c r="F29" s="100"/>
      <c r="G29" s="100">
        <f t="shared" si="1"/>
        <v>0</v>
      </c>
      <c r="H29" s="100">
        <f t="shared" si="2"/>
        <v>0</v>
      </c>
      <c r="I29" s="100">
        <v>0</v>
      </c>
      <c r="J29" s="100">
        <v>0</v>
      </c>
      <c r="K29" s="17">
        <v>255</v>
      </c>
      <c r="L29" s="17"/>
      <c r="M29" s="16">
        <f t="shared" si="0"/>
        <v>0</v>
      </c>
    </row>
    <row r="30" spans="1:13" s="13" customFormat="1" ht="20.100000000000001" customHeight="1" x14ac:dyDescent="0.2">
      <c r="A30" s="25" t="s">
        <v>209</v>
      </c>
      <c r="B30" s="15" t="s">
        <v>211</v>
      </c>
      <c r="C30" s="100">
        <v>0</v>
      </c>
      <c r="D30" s="100">
        <v>0</v>
      </c>
      <c r="E30" s="100"/>
      <c r="F30" s="100"/>
      <c r="G30" s="100">
        <f t="shared" si="1"/>
        <v>0</v>
      </c>
      <c r="H30" s="100">
        <f t="shared" si="2"/>
        <v>0</v>
      </c>
      <c r="I30" s="100">
        <v>0</v>
      </c>
      <c r="J30" s="100">
        <v>0</v>
      </c>
      <c r="K30" s="17">
        <v>135</v>
      </c>
      <c r="L30" s="17"/>
      <c r="M30" s="16">
        <f t="shared" si="0"/>
        <v>0</v>
      </c>
    </row>
    <row r="31" spans="1:13" s="13" customFormat="1" ht="20.100000000000001" customHeight="1" x14ac:dyDescent="0.2">
      <c r="A31" s="25" t="s">
        <v>210</v>
      </c>
      <c r="B31" s="15" t="s">
        <v>212</v>
      </c>
      <c r="C31" s="100">
        <v>0</v>
      </c>
      <c r="D31" s="100">
        <v>0</v>
      </c>
      <c r="E31" s="100"/>
      <c r="F31" s="100"/>
      <c r="G31" s="100">
        <f t="shared" si="1"/>
        <v>0</v>
      </c>
      <c r="H31" s="100">
        <f t="shared" si="2"/>
        <v>0</v>
      </c>
      <c r="I31" s="100">
        <v>0</v>
      </c>
      <c r="J31" s="100">
        <v>0</v>
      </c>
      <c r="K31" s="17">
        <v>255</v>
      </c>
      <c r="L31" s="17"/>
      <c r="M31" s="16">
        <f t="shared" si="0"/>
        <v>0</v>
      </c>
    </row>
    <row r="32" spans="1:13" s="13" customFormat="1" ht="30" customHeight="1" x14ac:dyDescent="0.2">
      <c r="A32" s="25" t="s">
        <v>213</v>
      </c>
      <c r="B32" s="15" t="s">
        <v>214</v>
      </c>
      <c r="C32" s="100">
        <v>0</v>
      </c>
      <c r="D32" s="100">
        <v>0</v>
      </c>
      <c r="E32" s="100"/>
      <c r="F32" s="100"/>
      <c r="G32" s="100">
        <f t="shared" si="1"/>
        <v>0</v>
      </c>
      <c r="H32" s="100">
        <f t="shared" si="2"/>
        <v>0</v>
      </c>
      <c r="I32" s="100">
        <v>0</v>
      </c>
      <c r="J32" s="100">
        <v>0</v>
      </c>
      <c r="K32" s="17">
        <v>112</v>
      </c>
      <c r="L32" s="17"/>
      <c r="M32" s="16">
        <f t="shared" si="0"/>
        <v>0</v>
      </c>
    </row>
    <row r="33" spans="1:13" s="13" customFormat="1" ht="30" customHeight="1" x14ac:dyDescent="0.2">
      <c r="A33" s="25" t="s">
        <v>215</v>
      </c>
      <c r="B33" s="15" t="s">
        <v>216</v>
      </c>
      <c r="C33" s="100">
        <v>0</v>
      </c>
      <c r="D33" s="100">
        <v>0</v>
      </c>
      <c r="E33" s="100"/>
      <c r="F33" s="100"/>
      <c r="G33" s="100">
        <f t="shared" si="1"/>
        <v>0</v>
      </c>
      <c r="H33" s="100">
        <f t="shared" si="2"/>
        <v>0</v>
      </c>
      <c r="I33" s="100">
        <v>0</v>
      </c>
      <c r="J33" s="100">
        <v>0</v>
      </c>
      <c r="K33" s="17">
        <v>123</v>
      </c>
      <c r="L33" s="17"/>
      <c r="M33" s="16">
        <f t="shared" si="0"/>
        <v>0</v>
      </c>
    </row>
    <row r="34" spans="1:13" s="13" customFormat="1" ht="30" customHeight="1" x14ac:dyDescent="0.2">
      <c r="A34" s="25" t="s">
        <v>217</v>
      </c>
      <c r="B34" s="15" t="s">
        <v>218</v>
      </c>
      <c r="C34" s="100">
        <v>0</v>
      </c>
      <c r="D34" s="100">
        <v>0</v>
      </c>
      <c r="E34" s="100"/>
      <c r="F34" s="100"/>
      <c r="G34" s="100">
        <f t="shared" si="1"/>
        <v>0</v>
      </c>
      <c r="H34" s="100">
        <f t="shared" si="2"/>
        <v>0</v>
      </c>
      <c r="I34" s="100">
        <v>0</v>
      </c>
      <c r="J34" s="100">
        <v>0</v>
      </c>
      <c r="K34" s="17">
        <v>255</v>
      </c>
      <c r="L34" s="17"/>
      <c r="M34" s="16">
        <f t="shared" si="0"/>
        <v>0</v>
      </c>
    </row>
    <row r="35" spans="1:13" s="13" customFormat="1" ht="20.100000000000001" customHeight="1" x14ac:dyDescent="0.2">
      <c r="A35" s="18">
        <v>131</v>
      </c>
      <c r="B35" s="19" t="s">
        <v>27</v>
      </c>
      <c r="C35" s="102">
        <v>0</v>
      </c>
      <c r="D35" s="102">
        <v>0</v>
      </c>
      <c r="E35" s="102"/>
      <c r="F35" s="102"/>
      <c r="G35" s="102">
        <f t="shared" si="1"/>
        <v>0</v>
      </c>
      <c r="H35" s="102">
        <f t="shared" si="2"/>
        <v>0</v>
      </c>
      <c r="I35" s="102">
        <v>0</v>
      </c>
      <c r="J35" s="102">
        <v>0</v>
      </c>
      <c r="K35" s="21"/>
      <c r="L35" s="21"/>
      <c r="M35" s="20">
        <f t="shared" si="0"/>
        <v>0</v>
      </c>
    </row>
    <row r="36" spans="1:13" s="13" customFormat="1" ht="20.100000000000001" customHeight="1" x14ac:dyDescent="0.2">
      <c r="A36" s="14" t="s">
        <v>219</v>
      </c>
      <c r="B36" s="15" t="s">
        <v>223</v>
      </c>
      <c r="C36" s="100">
        <v>2952411894</v>
      </c>
      <c r="D36" s="100">
        <v>0</v>
      </c>
      <c r="E36" s="100">
        <f>452518000+1968000</f>
        <v>454486000</v>
      </c>
      <c r="F36" s="100"/>
      <c r="G36" s="100">
        <f t="shared" si="1"/>
        <v>3406897894</v>
      </c>
      <c r="H36" s="100">
        <f t="shared" si="2"/>
        <v>0</v>
      </c>
      <c r="I36" s="100">
        <v>3815534000</v>
      </c>
      <c r="J36" s="100">
        <v>0</v>
      </c>
      <c r="K36" s="17">
        <v>131</v>
      </c>
      <c r="L36" s="17"/>
      <c r="M36" s="16">
        <f t="shared" si="0"/>
        <v>4</v>
      </c>
    </row>
    <row r="37" spans="1:13" s="13" customFormat="1" ht="20.100000000000001" customHeight="1" x14ac:dyDescent="0.2">
      <c r="A37" s="14" t="s">
        <v>220</v>
      </c>
      <c r="B37" s="15" t="s">
        <v>225</v>
      </c>
      <c r="C37" s="100">
        <v>0</v>
      </c>
      <c r="D37" s="100">
        <v>0</v>
      </c>
      <c r="E37" s="100"/>
      <c r="F37" s="100"/>
      <c r="G37" s="100">
        <f t="shared" si="1"/>
        <v>0</v>
      </c>
      <c r="H37" s="100">
        <f t="shared" si="2"/>
        <v>0</v>
      </c>
      <c r="I37" s="100">
        <v>0</v>
      </c>
      <c r="J37" s="100">
        <v>0</v>
      </c>
      <c r="K37" s="17">
        <v>312</v>
      </c>
      <c r="L37" s="17"/>
      <c r="M37" s="16">
        <f t="shared" si="0"/>
        <v>0</v>
      </c>
    </row>
    <row r="38" spans="1:13" s="13" customFormat="1" ht="20.100000000000001" customHeight="1" x14ac:dyDescent="0.2">
      <c r="A38" s="14" t="s">
        <v>221</v>
      </c>
      <c r="B38" s="15" t="s">
        <v>224</v>
      </c>
      <c r="C38" s="100">
        <v>0</v>
      </c>
      <c r="D38" s="100">
        <v>0</v>
      </c>
      <c r="E38" s="100"/>
      <c r="F38" s="100"/>
      <c r="G38" s="100">
        <f t="shared" si="1"/>
        <v>0</v>
      </c>
      <c r="H38" s="100">
        <f t="shared" si="2"/>
        <v>0</v>
      </c>
      <c r="I38" s="100">
        <v>0</v>
      </c>
      <c r="J38" s="100">
        <v>0</v>
      </c>
      <c r="K38" s="17">
        <v>211</v>
      </c>
      <c r="L38" s="17"/>
      <c r="M38" s="16">
        <f t="shared" si="0"/>
        <v>0</v>
      </c>
    </row>
    <row r="39" spans="1:13" s="13" customFormat="1" ht="20.100000000000001" customHeight="1" x14ac:dyDescent="0.2">
      <c r="A39" s="14" t="s">
        <v>222</v>
      </c>
      <c r="B39" s="15" t="s">
        <v>226</v>
      </c>
      <c r="C39" s="100">
        <v>0</v>
      </c>
      <c r="D39" s="100">
        <v>0</v>
      </c>
      <c r="E39" s="100"/>
      <c r="F39" s="100"/>
      <c r="G39" s="100">
        <f t="shared" si="1"/>
        <v>0</v>
      </c>
      <c r="H39" s="100">
        <f t="shared" si="2"/>
        <v>0</v>
      </c>
      <c r="I39" s="100">
        <v>0</v>
      </c>
      <c r="J39" s="100">
        <v>0</v>
      </c>
      <c r="K39" s="17">
        <v>332</v>
      </c>
      <c r="L39" s="17"/>
      <c r="M39" s="16">
        <f t="shared" si="0"/>
        <v>0</v>
      </c>
    </row>
    <row r="40" spans="1:13" s="13" customFormat="1" ht="20.100000000000001" customHeight="1" x14ac:dyDescent="0.2">
      <c r="A40" s="18">
        <v>133</v>
      </c>
      <c r="B40" s="19" t="s">
        <v>28</v>
      </c>
      <c r="C40" s="102">
        <v>0</v>
      </c>
      <c r="D40" s="102">
        <v>0</v>
      </c>
      <c r="E40" s="102"/>
      <c r="F40" s="102"/>
      <c r="G40" s="102">
        <f t="shared" si="1"/>
        <v>0</v>
      </c>
      <c r="H40" s="102">
        <f t="shared" si="2"/>
        <v>0</v>
      </c>
      <c r="I40" s="102">
        <v>0</v>
      </c>
      <c r="J40" s="102">
        <v>0</v>
      </c>
      <c r="K40" s="21"/>
      <c r="L40" s="21"/>
      <c r="M40" s="20">
        <f t="shared" si="0"/>
        <v>0</v>
      </c>
    </row>
    <row r="41" spans="1:13" s="13" customFormat="1" ht="25.5" x14ac:dyDescent="0.2">
      <c r="A41" s="14">
        <v>1331</v>
      </c>
      <c r="B41" s="15" t="s">
        <v>29</v>
      </c>
      <c r="C41" s="100">
        <v>769290359</v>
      </c>
      <c r="D41" s="100">
        <v>0</v>
      </c>
      <c r="E41" s="100"/>
      <c r="F41" s="100"/>
      <c r="G41" s="100">
        <f t="shared" si="1"/>
        <v>769290359</v>
      </c>
      <c r="H41" s="100">
        <f t="shared" si="2"/>
        <v>0</v>
      </c>
      <c r="I41" s="100">
        <v>0</v>
      </c>
      <c r="J41" s="100">
        <v>0</v>
      </c>
      <c r="K41" s="17">
        <v>152</v>
      </c>
      <c r="L41" s="17"/>
      <c r="M41" s="16">
        <f t="shared" si="0"/>
        <v>2</v>
      </c>
    </row>
    <row r="42" spans="1:13" s="13" customFormat="1" ht="20.100000000000001" customHeight="1" x14ac:dyDescent="0.2">
      <c r="A42" s="14">
        <v>1332</v>
      </c>
      <c r="B42" s="15" t="s">
        <v>30</v>
      </c>
      <c r="C42" s="100">
        <v>0</v>
      </c>
      <c r="D42" s="100">
        <v>0</v>
      </c>
      <c r="E42" s="100"/>
      <c r="F42" s="100"/>
      <c r="G42" s="100">
        <f t="shared" si="1"/>
        <v>0</v>
      </c>
      <c r="H42" s="100">
        <f t="shared" si="2"/>
        <v>0</v>
      </c>
      <c r="I42" s="100">
        <v>0</v>
      </c>
      <c r="J42" s="100">
        <v>0</v>
      </c>
      <c r="K42" s="17">
        <v>152</v>
      </c>
      <c r="L42" s="17"/>
      <c r="M42" s="16">
        <f t="shared" si="0"/>
        <v>0</v>
      </c>
    </row>
    <row r="43" spans="1:13" s="13" customFormat="1" ht="20.100000000000001" customHeight="1" x14ac:dyDescent="0.2">
      <c r="A43" s="18">
        <v>136</v>
      </c>
      <c r="B43" s="19" t="s">
        <v>31</v>
      </c>
      <c r="C43" s="102">
        <v>0</v>
      </c>
      <c r="D43" s="102">
        <v>0</v>
      </c>
      <c r="E43" s="102"/>
      <c r="F43" s="102"/>
      <c r="G43" s="102">
        <f t="shared" si="1"/>
        <v>0</v>
      </c>
      <c r="H43" s="102">
        <f t="shared" si="2"/>
        <v>0</v>
      </c>
      <c r="I43" s="102">
        <v>0</v>
      </c>
      <c r="J43" s="102">
        <v>0</v>
      </c>
      <c r="K43" s="21"/>
      <c r="L43" s="21"/>
      <c r="M43" s="20">
        <f t="shared" si="0"/>
        <v>0</v>
      </c>
    </row>
    <row r="44" spans="1:13" s="13" customFormat="1" ht="20.100000000000001" customHeight="1" x14ac:dyDescent="0.2">
      <c r="A44" s="14">
        <v>1361</v>
      </c>
      <c r="B44" s="15" t="s">
        <v>32</v>
      </c>
      <c r="C44" s="100">
        <v>0</v>
      </c>
      <c r="D44" s="100">
        <v>0</v>
      </c>
      <c r="E44" s="100"/>
      <c r="F44" s="100"/>
      <c r="G44" s="100">
        <f t="shared" si="1"/>
        <v>0</v>
      </c>
      <c r="H44" s="100">
        <f t="shared" si="2"/>
        <v>0</v>
      </c>
      <c r="I44" s="100">
        <v>0</v>
      </c>
      <c r="J44" s="100">
        <v>0</v>
      </c>
      <c r="K44" s="17">
        <v>213</v>
      </c>
      <c r="L44" s="17"/>
      <c r="M44" s="16">
        <f t="shared" si="0"/>
        <v>0</v>
      </c>
    </row>
    <row r="45" spans="1:13" s="13" customFormat="1" ht="20.100000000000001" customHeight="1" x14ac:dyDescent="0.2">
      <c r="A45" s="14" t="s">
        <v>235</v>
      </c>
      <c r="B45" s="15" t="s">
        <v>237</v>
      </c>
      <c r="C45" s="100">
        <v>0</v>
      </c>
      <c r="D45" s="100">
        <v>0</v>
      </c>
      <c r="E45" s="100"/>
      <c r="F45" s="100"/>
      <c r="G45" s="100">
        <f t="shared" si="1"/>
        <v>0</v>
      </c>
      <c r="H45" s="100">
        <f t="shared" si="2"/>
        <v>0</v>
      </c>
      <c r="I45" s="100">
        <v>0</v>
      </c>
      <c r="J45" s="100">
        <v>0</v>
      </c>
      <c r="K45" s="17">
        <v>133</v>
      </c>
      <c r="L45" s="17"/>
      <c r="M45" s="16">
        <f t="shared" si="0"/>
        <v>0</v>
      </c>
    </row>
    <row r="46" spans="1:13" s="13" customFormat="1" ht="20.100000000000001" customHeight="1" x14ac:dyDescent="0.2">
      <c r="A46" s="14" t="s">
        <v>236</v>
      </c>
      <c r="B46" s="15" t="s">
        <v>238</v>
      </c>
      <c r="C46" s="100">
        <v>0</v>
      </c>
      <c r="D46" s="100">
        <v>0</v>
      </c>
      <c r="E46" s="100"/>
      <c r="F46" s="100"/>
      <c r="G46" s="100">
        <f t="shared" si="1"/>
        <v>0</v>
      </c>
      <c r="H46" s="100">
        <f t="shared" si="2"/>
        <v>0</v>
      </c>
      <c r="I46" s="100">
        <v>0</v>
      </c>
      <c r="J46" s="100">
        <v>0</v>
      </c>
      <c r="K46" s="17">
        <v>214</v>
      </c>
      <c r="L46" s="17"/>
      <c r="M46" s="16">
        <f t="shared" si="0"/>
        <v>0</v>
      </c>
    </row>
    <row r="47" spans="1:13" s="13" customFormat="1" ht="25.5" x14ac:dyDescent="0.2">
      <c r="A47" s="14" t="s">
        <v>231</v>
      </c>
      <c r="B47" s="15" t="s">
        <v>233</v>
      </c>
      <c r="C47" s="100">
        <v>0</v>
      </c>
      <c r="D47" s="100">
        <v>0</v>
      </c>
      <c r="E47" s="100"/>
      <c r="F47" s="100"/>
      <c r="G47" s="100">
        <f t="shared" si="1"/>
        <v>0</v>
      </c>
      <c r="H47" s="100">
        <f t="shared" si="2"/>
        <v>0</v>
      </c>
      <c r="I47" s="100">
        <v>0</v>
      </c>
      <c r="J47" s="100">
        <v>0</v>
      </c>
      <c r="K47" s="17">
        <v>133</v>
      </c>
      <c r="L47" s="17"/>
      <c r="M47" s="16">
        <f t="shared" si="0"/>
        <v>0</v>
      </c>
    </row>
    <row r="48" spans="1:13" s="13" customFormat="1" ht="25.5" x14ac:dyDescent="0.2">
      <c r="A48" s="14" t="s">
        <v>232</v>
      </c>
      <c r="B48" s="15" t="s">
        <v>234</v>
      </c>
      <c r="C48" s="100">
        <v>0</v>
      </c>
      <c r="D48" s="100">
        <v>0</v>
      </c>
      <c r="E48" s="100"/>
      <c r="F48" s="100"/>
      <c r="G48" s="100">
        <f t="shared" si="1"/>
        <v>0</v>
      </c>
      <c r="H48" s="100">
        <f t="shared" si="2"/>
        <v>0</v>
      </c>
      <c r="I48" s="100">
        <v>0</v>
      </c>
      <c r="J48" s="100">
        <v>0</v>
      </c>
      <c r="K48" s="17">
        <v>214</v>
      </c>
      <c r="L48" s="17"/>
      <c r="M48" s="16">
        <f t="shared" si="0"/>
        <v>0</v>
      </c>
    </row>
    <row r="49" spans="1:13" s="461" customFormat="1" ht="20.100000000000001" customHeight="1" x14ac:dyDescent="0.2">
      <c r="A49" s="456" t="s">
        <v>227</v>
      </c>
      <c r="B49" s="457" t="s">
        <v>228</v>
      </c>
      <c r="C49" s="458">
        <v>4399734669</v>
      </c>
      <c r="D49" s="458">
        <v>0</v>
      </c>
      <c r="E49" s="458"/>
      <c r="F49" s="458">
        <v>3134100503</v>
      </c>
      <c r="G49" s="458">
        <f t="shared" si="1"/>
        <v>1265634166</v>
      </c>
      <c r="H49" s="458">
        <v>0</v>
      </c>
      <c r="I49" s="458">
        <v>1099183166</v>
      </c>
      <c r="J49" s="458"/>
      <c r="K49" s="462">
        <v>133</v>
      </c>
      <c r="L49" s="459"/>
      <c r="M49" s="460">
        <f t="shared" si="0"/>
        <v>4</v>
      </c>
    </row>
    <row r="50" spans="1:13" s="13" customFormat="1" ht="20.100000000000001" customHeight="1" x14ac:dyDescent="0.2">
      <c r="A50" s="14" t="s">
        <v>229</v>
      </c>
      <c r="B50" s="15" t="s">
        <v>230</v>
      </c>
      <c r="C50" s="100">
        <v>0</v>
      </c>
      <c r="D50" s="100">
        <v>0</v>
      </c>
      <c r="E50" s="100"/>
      <c r="F50" s="100"/>
      <c r="G50" s="100">
        <f t="shared" si="1"/>
        <v>0</v>
      </c>
      <c r="H50" s="100">
        <f t="shared" si="2"/>
        <v>0</v>
      </c>
      <c r="I50" s="100">
        <v>0</v>
      </c>
      <c r="J50" s="100">
        <v>0</v>
      </c>
      <c r="K50" s="17">
        <v>214</v>
      </c>
      <c r="L50" s="17"/>
      <c r="M50" s="16">
        <f t="shared" si="0"/>
        <v>0</v>
      </c>
    </row>
    <row r="51" spans="1:13" s="13" customFormat="1" ht="20.100000000000001" customHeight="1" x14ac:dyDescent="0.2">
      <c r="A51" s="18">
        <v>138</v>
      </c>
      <c r="B51" s="19" t="s">
        <v>33</v>
      </c>
      <c r="C51" s="102">
        <v>0</v>
      </c>
      <c r="D51" s="102">
        <v>0</v>
      </c>
      <c r="E51" s="102"/>
      <c r="F51" s="102"/>
      <c r="G51" s="102">
        <f t="shared" si="1"/>
        <v>0</v>
      </c>
      <c r="H51" s="102">
        <f t="shared" si="2"/>
        <v>0</v>
      </c>
      <c r="I51" s="102">
        <v>0</v>
      </c>
      <c r="J51" s="102">
        <v>0</v>
      </c>
      <c r="K51" s="21"/>
      <c r="L51" s="21"/>
      <c r="M51" s="20">
        <f t="shared" si="0"/>
        <v>0</v>
      </c>
    </row>
    <row r="52" spans="1:13" s="13" customFormat="1" ht="20.100000000000001" customHeight="1" x14ac:dyDescent="0.2">
      <c r="A52" s="14">
        <v>1381</v>
      </c>
      <c r="B52" s="15" t="s">
        <v>34</v>
      </c>
      <c r="C52" s="100">
        <v>0</v>
      </c>
      <c r="D52" s="100">
        <v>0</v>
      </c>
      <c r="E52" s="100"/>
      <c r="F52" s="100"/>
      <c r="G52" s="100">
        <f t="shared" si="1"/>
        <v>0</v>
      </c>
      <c r="H52" s="100">
        <f t="shared" si="2"/>
        <v>0</v>
      </c>
      <c r="I52" s="100">
        <v>0</v>
      </c>
      <c r="J52" s="100">
        <v>0</v>
      </c>
      <c r="K52" s="17">
        <v>139</v>
      </c>
      <c r="L52" s="17"/>
      <c r="M52" s="16">
        <f t="shared" si="0"/>
        <v>0</v>
      </c>
    </row>
    <row r="53" spans="1:13" s="13" customFormat="1" ht="20.100000000000001" customHeight="1" x14ac:dyDescent="0.2">
      <c r="A53" s="14" t="s">
        <v>243</v>
      </c>
      <c r="B53" s="15" t="s">
        <v>239</v>
      </c>
      <c r="C53" s="100">
        <v>0</v>
      </c>
      <c r="D53" s="100">
        <v>0</v>
      </c>
      <c r="E53" s="100"/>
      <c r="F53" s="100"/>
      <c r="G53" s="100">
        <f t="shared" si="1"/>
        <v>0</v>
      </c>
      <c r="H53" s="100">
        <f t="shared" si="2"/>
        <v>0</v>
      </c>
      <c r="I53" s="100">
        <v>0</v>
      </c>
      <c r="J53" s="100">
        <v>0</v>
      </c>
      <c r="K53" s="17">
        <v>136</v>
      </c>
      <c r="L53" s="17"/>
      <c r="M53" s="16">
        <f t="shared" si="0"/>
        <v>0</v>
      </c>
    </row>
    <row r="54" spans="1:13" s="13" customFormat="1" ht="20.100000000000001" customHeight="1" x14ac:dyDescent="0.2">
      <c r="A54" s="14" t="s">
        <v>244</v>
      </c>
      <c r="B54" s="15" t="s">
        <v>240</v>
      </c>
      <c r="C54" s="100">
        <v>0</v>
      </c>
      <c r="D54" s="100">
        <v>0</v>
      </c>
      <c r="E54" s="100"/>
      <c r="F54" s="100"/>
      <c r="G54" s="100">
        <f t="shared" si="1"/>
        <v>0</v>
      </c>
      <c r="H54" s="100">
        <f t="shared" si="2"/>
        <v>0</v>
      </c>
      <c r="I54" s="100">
        <v>0</v>
      </c>
      <c r="J54" s="100">
        <v>0</v>
      </c>
      <c r="K54" s="17">
        <v>216</v>
      </c>
      <c r="L54" s="17"/>
      <c r="M54" s="16">
        <f t="shared" si="0"/>
        <v>0</v>
      </c>
    </row>
    <row r="55" spans="1:13" s="13" customFormat="1" ht="20.100000000000001" customHeight="1" x14ac:dyDescent="0.2">
      <c r="A55" s="14" t="s">
        <v>245</v>
      </c>
      <c r="B55" s="15" t="s">
        <v>241</v>
      </c>
      <c r="C55" s="100">
        <v>15832000</v>
      </c>
      <c r="D55" s="100">
        <v>0</v>
      </c>
      <c r="E55" s="100"/>
      <c r="F55" s="100"/>
      <c r="G55" s="100">
        <f t="shared" si="1"/>
        <v>15832000</v>
      </c>
      <c r="H55" s="100">
        <f t="shared" si="2"/>
        <v>0</v>
      </c>
      <c r="I55" s="100">
        <v>12000000</v>
      </c>
      <c r="J55" s="100">
        <v>0</v>
      </c>
      <c r="K55" s="17">
        <v>136</v>
      </c>
      <c r="L55" s="17"/>
      <c r="M55" s="16">
        <f t="shared" si="0"/>
        <v>3</v>
      </c>
    </row>
    <row r="56" spans="1:13" s="13" customFormat="1" ht="20.100000000000001" customHeight="1" x14ac:dyDescent="0.2">
      <c r="A56" s="14" t="s">
        <v>246</v>
      </c>
      <c r="B56" s="15" t="s">
        <v>242</v>
      </c>
      <c r="C56" s="100">
        <v>0</v>
      </c>
      <c r="D56" s="100">
        <v>0</v>
      </c>
      <c r="E56" s="100"/>
      <c r="F56" s="100"/>
      <c r="G56" s="100">
        <f t="shared" si="1"/>
        <v>0</v>
      </c>
      <c r="H56" s="100">
        <f t="shared" si="2"/>
        <v>0</v>
      </c>
      <c r="I56" s="100">
        <v>0</v>
      </c>
      <c r="J56" s="100">
        <v>0</v>
      </c>
      <c r="K56" s="17">
        <v>216</v>
      </c>
      <c r="L56" s="17"/>
      <c r="M56" s="16">
        <f t="shared" si="0"/>
        <v>0</v>
      </c>
    </row>
    <row r="57" spans="1:13" s="13" customFormat="1" ht="20.100000000000001" customHeight="1" x14ac:dyDescent="0.2">
      <c r="A57" s="14" t="s">
        <v>816</v>
      </c>
      <c r="B57" s="15" t="s">
        <v>817</v>
      </c>
      <c r="C57" s="100">
        <v>0</v>
      </c>
      <c r="D57" s="100">
        <v>2780000</v>
      </c>
      <c r="E57" s="100"/>
      <c r="F57" s="100"/>
      <c r="G57" s="100">
        <f t="shared" si="1"/>
        <v>0</v>
      </c>
      <c r="H57" s="100">
        <f t="shared" si="2"/>
        <v>2780000</v>
      </c>
      <c r="I57" s="100">
        <v>0</v>
      </c>
      <c r="J57" s="100">
        <v>2780000</v>
      </c>
      <c r="K57" s="17">
        <v>319</v>
      </c>
      <c r="L57" s="17"/>
      <c r="M57" s="16"/>
    </row>
    <row r="58" spans="1:13" s="13" customFormat="1" ht="20.100000000000001" customHeight="1" x14ac:dyDescent="0.2">
      <c r="A58" s="14" t="s">
        <v>818</v>
      </c>
      <c r="B58" s="15" t="s">
        <v>819</v>
      </c>
      <c r="C58" s="100">
        <v>0</v>
      </c>
      <c r="D58" s="100">
        <v>0</v>
      </c>
      <c r="E58" s="100"/>
      <c r="F58" s="100"/>
      <c r="G58" s="100">
        <f t="shared" si="1"/>
        <v>0</v>
      </c>
      <c r="H58" s="100">
        <f t="shared" si="2"/>
        <v>0</v>
      </c>
      <c r="I58" s="100">
        <v>0</v>
      </c>
      <c r="J58" s="100">
        <v>0</v>
      </c>
      <c r="K58" s="17"/>
      <c r="L58" s="17"/>
      <c r="M58" s="16"/>
    </row>
    <row r="59" spans="1:13" s="13" customFormat="1" ht="20.100000000000001" customHeight="1" x14ac:dyDescent="0.2">
      <c r="A59" s="18">
        <v>141</v>
      </c>
      <c r="B59" s="19" t="s">
        <v>35</v>
      </c>
      <c r="C59" s="102">
        <v>0</v>
      </c>
      <c r="D59" s="102">
        <v>0</v>
      </c>
      <c r="E59" s="102"/>
      <c r="F59" s="102"/>
      <c r="G59" s="102">
        <f t="shared" si="1"/>
        <v>0</v>
      </c>
      <c r="H59" s="102">
        <f t="shared" si="2"/>
        <v>0</v>
      </c>
      <c r="I59" s="102">
        <v>0</v>
      </c>
      <c r="J59" s="102">
        <v>0</v>
      </c>
      <c r="K59" s="21"/>
      <c r="L59" s="21"/>
      <c r="M59" s="20">
        <f t="shared" si="0"/>
        <v>0</v>
      </c>
    </row>
    <row r="60" spans="1:13" s="13" customFormat="1" ht="20.100000000000001" customHeight="1" x14ac:dyDescent="0.2">
      <c r="A60" s="14" t="s">
        <v>249</v>
      </c>
      <c r="B60" s="15" t="s">
        <v>251</v>
      </c>
      <c r="C60" s="100">
        <v>1754181271</v>
      </c>
      <c r="D60" s="100">
        <v>0</v>
      </c>
      <c r="E60" s="100"/>
      <c r="F60" s="100"/>
      <c r="G60" s="100">
        <f t="shared" si="1"/>
        <v>1754181271</v>
      </c>
      <c r="H60" s="100">
        <f t="shared" si="2"/>
        <v>0</v>
      </c>
      <c r="I60" s="100">
        <v>169038671</v>
      </c>
      <c r="J60" s="100">
        <v>0</v>
      </c>
      <c r="K60" s="17">
        <v>136</v>
      </c>
      <c r="L60" s="17"/>
      <c r="M60" s="16">
        <f t="shared" si="0"/>
        <v>3</v>
      </c>
    </row>
    <row r="61" spans="1:13" s="13" customFormat="1" ht="20.100000000000001" customHeight="1" x14ac:dyDescent="0.2">
      <c r="A61" s="14" t="s">
        <v>250</v>
      </c>
      <c r="B61" s="15" t="s">
        <v>252</v>
      </c>
      <c r="C61" s="100">
        <v>0</v>
      </c>
      <c r="D61" s="100">
        <v>0</v>
      </c>
      <c r="E61" s="100"/>
      <c r="F61" s="100"/>
      <c r="G61" s="100">
        <f t="shared" si="1"/>
        <v>0</v>
      </c>
      <c r="H61" s="100">
        <f t="shared" si="2"/>
        <v>0</v>
      </c>
      <c r="I61" s="100">
        <v>0</v>
      </c>
      <c r="J61" s="100">
        <v>0</v>
      </c>
      <c r="K61" s="17">
        <v>216</v>
      </c>
      <c r="L61" s="17"/>
      <c r="M61" s="16">
        <f t="shared" si="0"/>
        <v>0</v>
      </c>
    </row>
    <row r="62" spans="1:13" s="13" customFormat="1" ht="20.100000000000001" customHeight="1" x14ac:dyDescent="0.2">
      <c r="A62" s="18">
        <v>151</v>
      </c>
      <c r="B62" s="19" t="s">
        <v>36</v>
      </c>
      <c r="C62" s="102">
        <v>0</v>
      </c>
      <c r="D62" s="102">
        <v>0</v>
      </c>
      <c r="E62" s="102"/>
      <c r="F62" s="102"/>
      <c r="G62" s="102">
        <f t="shared" si="1"/>
        <v>0</v>
      </c>
      <c r="H62" s="102">
        <f t="shared" si="2"/>
        <v>0</v>
      </c>
      <c r="I62" s="102">
        <v>0</v>
      </c>
      <c r="J62" s="102">
        <v>0</v>
      </c>
      <c r="K62" s="21"/>
      <c r="L62" s="21"/>
      <c r="M62" s="20">
        <f t="shared" si="0"/>
        <v>0</v>
      </c>
    </row>
    <row r="63" spans="1:13" s="13" customFormat="1" ht="20.100000000000001" customHeight="1" x14ac:dyDescent="0.2">
      <c r="A63" s="14">
        <v>151</v>
      </c>
      <c r="B63" s="15" t="s">
        <v>36</v>
      </c>
      <c r="C63" s="100">
        <v>0</v>
      </c>
      <c r="D63" s="100">
        <v>0</v>
      </c>
      <c r="E63" s="100"/>
      <c r="F63" s="100"/>
      <c r="G63" s="100">
        <f t="shared" si="1"/>
        <v>0</v>
      </c>
      <c r="H63" s="100">
        <f t="shared" si="2"/>
        <v>0</v>
      </c>
      <c r="I63" s="100">
        <v>0</v>
      </c>
      <c r="J63" s="100">
        <v>0</v>
      </c>
      <c r="K63" s="17">
        <v>141</v>
      </c>
      <c r="L63" s="17"/>
      <c r="M63" s="16">
        <f t="shared" si="0"/>
        <v>0</v>
      </c>
    </row>
    <row r="64" spans="1:13" s="13" customFormat="1" ht="20.100000000000001" customHeight="1" x14ac:dyDescent="0.2">
      <c r="A64" s="18">
        <v>152</v>
      </c>
      <c r="B64" s="19" t="s">
        <v>37</v>
      </c>
      <c r="C64" s="102">
        <v>0</v>
      </c>
      <c r="D64" s="102">
        <v>0</v>
      </c>
      <c r="E64" s="102"/>
      <c r="F64" s="102"/>
      <c r="G64" s="102">
        <f t="shared" si="1"/>
        <v>0</v>
      </c>
      <c r="H64" s="102">
        <f t="shared" si="2"/>
        <v>0</v>
      </c>
      <c r="I64" s="102">
        <v>0</v>
      </c>
      <c r="J64" s="102">
        <v>0</v>
      </c>
      <c r="K64" s="21"/>
      <c r="L64" s="21"/>
      <c r="M64" s="20">
        <f t="shared" si="0"/>
        <v>0</v>
      </c>
    </row>
    <row r="65" spans="1:13" s="13" customFormat="1" ht="20.100000000000001" customHeight="1" x14ac:dyDescent="0.2">
      <c r="A65" s="14">
        <v>152</v>
      </c>
      <c r="B65" s="15" t="s">
        <v>37</v>
      </c>
      <c r="C65" s="100">
        <v>613610638</v>
      </c>
      <c r="D65" s="100">
        <v>0</v>
      </c>
      <c r="E65" s="100"/>
      <c r="F65" s="100"/>
      <c r="G65" s="100">
        <f t="shared" si="1"/>
        <v>613610638</v>
      </c>
      <c r="H65" s="100">
        <f t="shared" si="2"/>
        <v>0</v>
      </c>
      <c r="I65" s="100">
        <v>643170638</v>
      </c>
      <c r="J65" s="100">
        <v>0</v>
      </c>
      <c r="K65" s="17">
        <v>141</v>
      </c>
      <c r="L65" s="17"/>
      <c r="M65" s="16">
        <f t="shared" si="0"/>
        <v>3</v>
      </c>
    </row>
    <row r="66" spans="1:13" s="13" customFormat="1" ht="20.100000000000001" customHeight="1" x14ac:dyDescent="0.2">
      <c r="A66" s="18">
        <v>153</v>
      </c>
      <c r="B66" s="19" t="s">
        <v>38</v>
      </c>
      <c r="C66" s="102">
        <v>0</v>
      </c>
      <c r="D66" s="102">
        <v>0</v>
      </c>
      <c r="E66" s="102"/>
      <c r="F66" s="102"/>
      <c r="G66" s="102">
        <f t="shared" si="1"/>
        <v>0</v>
      </c>
      <c r="H66" s="102">
        <f t="shared" si="2"/>
        <v>0</v>
      </c>
      <c r="I66" s="102">
        <v>0</v>
      </c>
      <c r="J66" s="102">
        <v>0</v>
      </c>
      <c r="K66" s="21"/>
      <c r="L66" s="21"/>
      <c r="M66" s="20">
        <f t="shared" si="0"/>
        <v>0</v>
      </c>
    </row>
    <row r="67" spans="1:13" s="13" customFormat="1" ht="20.100000000000001" customHeight="1" x14ac:dyDescent="0.2">
      <c r="A67" s="14">
        <v>1531</v>
      </c>
      <c r="B67" s="15" t="s">
        <v>39</v>
      </c>
      <c r="C67" s="100">
        <v>487303300</v>
      </c>
      <c r="D67" s="100">
        <v>0</v>
      </c>
      <c r="E67" s="100"/>
      <c r="F67" s="100"/>
      <c r="G67" s="100">
        <f t="shared" si="1"/>
        <v>487303300</v>
      </c>
      <c r="H67" s="100">
        <f t="shared" si="2"/>
        <v>0</v>
      </c>
      <c r="I67" s="100">
        <v>52422500</v>
      </c>
      <c r="J67" s="100">
        <v>0</v>
      </c>
      <c r="K67" s="17">
        <v>141</v>
      </c>
      <c r="L67" s="17"/>
      <c r="M67" s="16">
        <f t="shared" si="0"/>
        <v>3</v>
      </c>
    </row>
    <row r="68" spans="1:13" s="13" customFormat="1" ht="20.100000000000001" customHeight="1" x14ac:dyDescent="0.2">
      <c r="A68" s="14">
        <v>1532</v>
      </c>
      <c r="B68" s="15" t="s">
        <v>40</v>
      </c>
      <c r="C68" s="100">
        <v>0</v>
      </c>
      <c r="D68" s="100">
        <v>0</v>
      </c>
      <c r="E68" s="100"/>
      <c r="F68" s="100"/>
      <c r="G68" s="100">
        <f t="shared" si="1"/>
        <v>0</v>
      </c>
      <c r="H68" s="100">
        <f t="shared" si="2"/>
        <v>0</v>
      </c>
      <c r="I68" s="100">
        <v>0</v>
      </c>
      <c r="J68" s="100">
        <v>0</v>
      </c>
      <c r="K68" s="17">
        <v>141</v>
      </c>
      <c r="L68" s="17"/>
      <c r="M68" s="16">
        <f t="shared" si="0"/>
        <v>0</v>
      </c>
    </row>
    <row r="69" spans="1:13" s="13" customFormat="1" ht="20.100000000000001" customHeight="1" x14ac:dyDescent="0.2">
      <c r="A69" s="14">
        <v>1533</v>
      </c>
      <c r="B69" s="15" t="s">
        <v>41</v>
      </c>
      <c r="C69" s="100">
        <v>0</v>
      </c>
      <c r="D69" s="100">
        <v>0</v>
      </c>
      <c r="E69" s="100"/>
      <c r="F69" s="100"/>
      <c r="G69" s="100">
        <f t="shared" si="1"/>
        <v>0</v>
      </c>
      <c r="H69" s="100">
        <f t="shared" si="2"/>
        <v>0</v>
      </c>
      <c r="I69" s="100">
        <v>0</v>
      </c>
      <c r="J69" s="100">
        <v>0</v>
      </c>
      <c r="K69" s="17">
        <v>141</v>
      </c>
      <c r="L69" s="17"/>
      <c r="M69" s="16">
        <f t="shared" si="0"/>
        <v>0</v>
      </c>
    </row>
    <row r="70" spans="1:13" s="13" customFormat="1" ht="20.100000000000001" customHeight="1" x14ac:dyDescent="0.2">
      <c r="A70" s="14" t="s">
        <v>254</v>
      </c>
      <c r="B70" s="15" t="s">
        <v>253</v>
      </c>
      <c r="C70" s="100">
        <v>0</v>
      </c>
      <c r="D70" s="100">
        <v>0</v>
      </c>
      <c r="E70" s="100"/>
      <c r="F70" s="100"/>
      <c r="G70" s="100">
        <f t="shared" si="1"/>
        <v>0</v>
      </c>
      <c r="H70" s="100">
        <f t="shared" si="2"/>
        <v>0</v>
      </c>
      <c r="I70" s="100">
        <v>0</v>
      </c>
      <c r="J70" s="100">
        <v>0</v>
      </c>
      <c r="K70" s="17">
        <v>141</v>
      </c>
      <c r="L70" s="17"/>
      <c r="M70" s="16">
        <f t="shared" si="0"/>
        <v>0</v>
      </c>
    </row>
    <row r="71" spans="1:13" s="13" customFormat="1" ht="20.100000000000001" customHeight="1" x14ac:dyDescent="0.2">
      <c r="A71" s="14" t="s">
        <v>255</v>
      </c>
      <c r="B71" s="15" t="s">
        <v>256</v>
      </c>
      <c r="C71" s="100">
        <v>0</v>
      </c>
      <c r="D71" s="100">
        <v>0</v>
      </c>
      <c r="E71" s="100"/>
      <c r="F71" s="100"/>
      <c r="G71" s="100">
        <f t="shared" si="1"/>
        <v>0</v>
      </c>
      <c r="H71" s="100">
        <f t="shared" si="2"/>
        <v>0</v>
      </c>
      <c r="I71" s="100">
        <v>0</v>
      </c>
      <c r="J71" s="100">
        <v>0</v>
      </c>
      <c r="K71" s="17">
        <v>263</v>
      </c>
      <c r="L71" s="17"/>
      <c r="M71" s="16">
        <f t="shared" si="0"/>
        <v>0</v>
      </c>
    </row>
    <row r="72" spans="1:13" s="13" customFormat="1" ht="20.100000000000001" customHeight="1" x14ac:dyDescent="0.2">
      <c r="A72" s="18">
        <v>154</v>
      </c>
      <c r="B72" s="19" t="s">
        <v>42</v>
      </c>
      <c r="C72" s="102">
        <v>0</v>
      </c>
      <c r="D72" s="102">
        <v>0</v>
      </c>
      <c r="E72" s="102"/>
      <c r="F72" s="102"/>
      <c r="G72" s="102">
        <f t="shared" si="1"/>
        <v>0</v>
      </c>
      <c r="H72" s="102">
        <f t="shared" si="2"/>
        <v>0</v>
      </c>
      <c r="I72" s="102">
        <v>0</v>
      </c>
      <c r="J72" s="102">
        <v>0</v>
      </c>
      <c r="K72" s="21"/>
      <c r="L72" s="21"/>
      <c r="M72" s="20">
        <f t="shared" si="0"/>
        <v>0</v>
      </c>
    </row>
    <row r="73" spans="1:13" s="13" customFormat="1" ht="20.100000000000001" customHeight="1" x14ac:dyDescent="0.2">
      <c r="A73" s="14" t="s">
        <v>257</v>
      </c>
      <c r="B73" s="15" t="s">
        <v>258</v>
      </c>
      <c r="C73" s="100">
        <v>0</v>
      </c>
      <c r="D73" s="100">
        <v>0</v>
      </c>
      <c r="E73" s="100"/>
      <c r="F73" s="100"/>
      <c r="G73" s="100">
        <f t="shared" si="1"/>
        <v>0</v>
      </c>
      <c r="H73" s="100">
        <f t="shared" si="2"/>
        <v>0</v>
      </c>
      <c r="I73" s="100">
        <v>0</v>
      </c>
      <c r="J73" s="100">
        <v>0</v>
      </c>
      <c r="K73" s="17">
        <v>141</v>
      </c>
      <c r="L73" s="17"/>
      <c r="M73" s="16">
        <f t="shared" si="0"/>
        <v>0</v>
      </c>
    </row>
    <row r="74" spans="1:13" s="13" customFormat="1" ht="20.100000000000001" customHeight="1" x14ac:dyDescent="0.2">
      <c r="A74" s="14" t="s">
        <v>259</v>
      </c>
      <c r="B74" s="15" t="s">
        <v>260</v>
      </c>
      <c r="C74" s="100">
        <v>0</v>
      </c>
      <c r="D74" s="100">
        <v>0</v>
      </c>
      <c r="E74" s="100"/>
      <c r="F74" s="100"/>
      <c r="G74" s="100">
        <f t="shared" si="1"/>
        <v>0</v>
      </c>
      <c r="H74" s="100">
        <f t="shared" si="2"/>
        <v>0</v>
      </c>
      <c r="I74" s="100">
        <v>0</v>
      </c>
      <c r="J74" s="100">
        <v>0</v>
      </c>
      <c r="K74" s="17">
        <v>241</v>
      </c>
      <c r="L74" s="17"/>
      <c r="M74" s="16">
        <f t="shared" si="0"/>
        <v>0</v>
      </c>
    </row>
    <row r="75" spans="1:13" s="13" customFormat="1" ht="20.100000000000001" customHeight="1" x14ac:dyDescent="0.2">
      <c r="A75" s="18">
        <v>155</v>
      </c>
      <c r="B75" s="19" t="s">
        <v>43</v>
      </c>
      <c r="C75" s="102">
        <v>0</v>
      </c>
      <c r="D75" s="102">
        <v>0</v>
      </c>
      <c r="E75" s="102"/>
      <c r="F75" s="102"/>
      <c r="G75" s="102">
        <f t="shared" ref="G75:G138" si="3">IF((C75+E75-D75-F75)&gt;0,(C75+E75-D75-F75),0)</f>
        <v>0</v>
      </c>
      <c r="H75" s="102">
        <f t="shared" ref="H75:H138" si="4">IF((D75+F75-E75-G75)&gt;0,(D75+F75-E75-G75),0)</f>
        <v>0</v>
      </c>
      <c r="I75" s="102">
        <v>0</v>
      </c>
      <c r="J75" s="102">
        <v>0</v>
      </c>
      <c r="K75" s="21"/>
      <c r="L75" s="21"/>
      <c r="M75" s="20">
        <f t="shared" si="0"/>
        <v>0</v>
      </c>
    </row>
    <row r="76" spans="1:13" s="13" customFormat="1" ht="20.100000000000001" customHeight="1" x14ac:dyDescent="0.2">
      <c r="A76" s="14">
        <v>1551</v>
      </c>
      <c r="B76" s="15" t="s">
        <v>44</v>
      </c>
      <c r="C76" s="100">
        <v>0</v>
      </c>
      <c r="D76" s="100">
        <v>0</v>
      </c>
      <c r="E76" s="100"/>
      <c r="F76" s="100"/>
      <c r="G76" s="100">
        <f t="shared" si="3"/>
        <v>0</v>
      </c>
      <c r="H76" s="100">
        <f t="shared" si="4"/>
        <v>0</v>
      </c>
      <c r="I76" s="100">
        <v>0</v>
      </c>
      <c r="J76" s="100">
        <v>0</v>
      </c>
      <c r="K76" s="17">
        <v>141</v>
      </c>
      <c r="L76" s="17"/>
      <c r="M76" s="16">
        <f t="shared" ref="M76:M139" si="5">COUNTIF(C76:J76,"&gt;0")</f>
        <v>0</v>
      </c>
    </row>
    <row r="77" spans="1:13" s="13" customFormat="1" ht="20.100000000000001" customHeight="1" x14ac:dyDescent="0.2">
      <c r="A77" s="14">
        <v>1557</v>
      </c>
      <c r="B77" s="15" t="s">
        <v>45</v>
      </c>
      <c r="C77" s="100">
        <v>0</v>
      </c>
      <c r="D77" s="100">
        <v>0</v>
      </c>
      <c r="E77" s="100"/>
      <c r="F77" s="100"/>
      <c r="G77" s="100">
        <f t="shared" si="3"/>
        <v>0</v>
      </c>
      <c r="H77" s="100">
        <f t="shared" si="4"/>
        <v>0</v>
      </c>
      <c r="I77" s="100">
        <v>0</v>
      </c>
      <c r="J77" s="100">
        <v>0</v>
      </c>
      <c r="K77" s="17">
        <v>141</v>
      </c>
      <c r="L77" s="17"/>
      <c r="M77" s="16">
        <f t="shared" si="5"/>
        <v>0</v>
      </c>
    </row>
    <row r="78" spans="1:13" s="13" customFormat="1" ht="20.100000000000001" customHeight="1" x14ac:dyDescent="0.2">
      <c r="A78" s="18">
        <v>156</v>
      </c>
      <c r="B78" s="19" t="s">
        <v>46</v>
      </c>
      <c r="C78" s="102">
        <v>0</v>
      </c>
      <c r="D78" s="102">
        <v>0</v>
      </c>
      <c r="E78" s="102"/>
      <c r="F78" s="102"/>
      <c r="G78" s="102">
        <f t="shared" si="3"/>
        <v>0</v>
      </c>
      <c r="H78" s="102">
        <f t="shared" si="4"/>
        <v>0</v>
      </c>
      <c r="I78" s="102">
        <v>0</v>
      </c>
      <c r="J78" s="102">
        <v>0</v>
      </c>
      <c r="K78" s="21"/>
      <c r="L78" s="21"/>
      <c r="M78" s="20">
        <f t="shared" si="5"/>
        <v>0</v>
      </c>
    </row>
    <row r="79" spans="1:13" s="13" customFormat="1" ht="20.100000000000001" customHeight="1" x14ac:dyDescent="0.2">
      <c r="A79" s="14">
        <v>1561</v>
      </c>
      <c r="B79" s="15" t="s">
        <v>47</v>
      </c>
      <c r="C79" s="100">
        <v>0</v>
      </c>
      <c r="D79" s="100">
        <v>0</v>
      </c>
      <c r="E79" s="100"/>
      <c r="F79" s="100"/>
      <c r="G79" s="100">
        <f t="shared" si="3"/>
        <v>0</v>
      </c>
      <c r="H79" s="100">
        <f t="shared" si="4"/>
        <v>0</v>
      </c>
      <c r="I79" s="100">
        <v>0</v>
      </c>
      <c r="J79" s="100">
        <v>0</v>
      </c>
      <c r="K79" s="17">
        <v>141</v>
      </c>
      <c r="L79" s="17"/>
      <c r="M79" s="16">
        <f t="shared" si="5"/>
        <v>0</v>
      </c>
    </row>
    <row r="80" spans="1:13" s="13" customFormat="1" ht="20.100000000000001" customHeight="1" x14ac:dyDescent="0.2">
      <c r="A80" s="14">
        <v>1562</v>
      </c>
      <c r="B80" s="15" t="s">
        <v>48</v>
      </c>
      <c r="C80" s="100">
        <v>0</v>
      </c>
      <c r="D80" s="100">
        <v>0</v>
      </c>
      <c r="E80" s="100"/>
      <c r="F80" s="100"/>
      <c r="G80" s="100">
        <f t="shared" si="3"/>
        <v>0</v>
      </c>
      <c r="H80" s="100">
        <f t="shared" si="4"/>
        <v>0</v>
      </c>
      <c r="I80" s="100">
        <v>0</v>
      </c>
      <c r="J80" s="100">
        <v>0</v>
      </c>
      <c r="K80" s="17">
        <v>141</v>
      </c>
      <c r="L80" s="17"/>
      <c r="M80" s="16">
        <f t="shared" si="5"/>
        <v>0</v>
      </c>
    </row>
    <row r="81" spans="1:13" s="13" customFormat="1" ht="20.100000000000001" customHeight="1" x14ac:dyDescent="0.2">
      <c r="A81" s="14">
        <v>1567</v>
      </c>
      <c r="B81" s="15" t="s">
        <v>49</v>
      </c>
      <c r="C81" s="100">
        <v>0</v>
      </c>
      <c r="D81" s="100">
        <v>0</v>
      </c>
      <c r="E81" s="100"/>
      <c r="F81" s="100"/>
      <c r="G81" s="100">
        <f t="shared" si="3"/>
        <v>0</v>
      </c>
      <c r="H81" s="100">
        <f t="shared" si="4"/>
        <v>0</v>
      </c>
      <c r="I81" s="100">
        <v>0</v>
      </c>
      <c r="J81" s="100">
        <v>0</v>
      </c>
      <c r="K81" s="17">
        <v>141</v>
      </c>
      <c r="L81" s="17"/>
      <c r="M81" s="16">
        <f t="shared" si="5"/>
        <v>0</v>
      </c>
    </row>
    <row r="82" spans="1:13" s="13" customFormat="1" ht="20.100000000000001" customHeight="1" x14ac:dyDescent="0.2">
      <c r="A82" s="18">
        <v>157</v>
      </c>
      <c r="B82" s="19" t="s">
        <v>50</v>
      </c>
      <c r="C82" s="102">
        <v>0</v>
      </c>
      <c r="D82" s="102">
        <v>0</v>
      </c>
      <c r="E82" s="102"/>
      <c r="F82" s="102"/>
      <c r="G82" s="102">
        <f t="shared" si="3"/>
        <v>0</v>
      </c>
      <c r="H82" s="102">
        <f t="shared" si="4"/>
        <v>0</v>
      </c>
      <c r="I82" s="102">
        <v>0</v>
      </c>
      <c r="J82" s="102">
        <v>0</v>
      </c>
      <c r="K82" s="21"/>
      <c r="L82" s="21"/>
      <c r="M82" s="20">
        <f t="shared" si="5"/>
        <v>0</v>
      </c>
    </row>
    <row r="83" spans="1:13" s="13" customFormat="1" ht="20.100000000000001" customHeight="1" x14ac:dyDescent="0.2">
      <c r="A83" s="14">
        <v>157</v>
      </c>
      <c r="B83" s="15" t="s">
        <v>50</v>
      </c>
      <c r="C83" s="100">
        <v>0</v>
      </c>
      <c r="D83" s="100">
        <v>0</v>
      </c>
      <c r="E83" s="100"/>
      <c r="F83" s="100"/>
      <c r="G83" s="100">
        <f t="shared" si="3"/>
        <v>0</v>
      </c>
      <c r="H83" s="100">
        <f t="shared" si="4"/>
        <v>0</v>
      </c>
      <c r="I83" s="100">
        <v>0</v>
      </c>
      <c r="J83" s="100">
        <v>0</v>
      </c>
      <c r="K83" s="17">
        <v>141</v>
      </c>
      <c r="L83" s="17"/>
      <c r="M83" s="16">
        <f t="shared" si="5"/>
        <v>0</v>
      </c>
    </row>
    <row r="84" spans="1:13" s="13" customFormat="1" ht="20.100000000000001" customHeight="1" x14ac:dyDescent="0.2">
      <c r="A84" s="18">
        <v>158</v>
      </c>
      <c r="B84" s="19" t="s">
        <v>51</v>
      </c>
      <c r="C84" s="102">
        <v>0</v>
      </c>
      <c r="D84" s="102">
        <v>0</v>
      </c>
      <c r="E84" s="102"/>
      <c r="F84" s="102"/>
      <c r="G84" s="102">
        <f t="shared" si="3"/>
        <v>0</v>
      </c>
      <c r="H84" s="102">
        <f t="shared" si="4"/>
        <v>0</v>
      </c>
      <c r="I84" s="102">
        <v>0</v>
      </c>
      <c r="J84" s="102">
        <v>0</v>
      </c>
      <c r="K84" s="21"/>
      <c r="L84" s="21"/>
      <c r="M84" s="20">
        <f t="shared" si="5"/>
        <v>0</v>
      </c>
    </row>
    <row r="85" spans="1:13" s="13" customFormat="1" ht="20.100000000000001" customHeight="1" x14ac:dyDescent="0.2">
      <c r="A85" s="14">
        <v>158</v>
      </c>
      <c r="B85" s="15" t="s">
        <v>51</v>
      </c>
      <c r="C85" s="100">
        <v>0</v>
      </c>
      <c r="D85" s="100">
        <v>0</v>
      </c>
      <c r="E85" s="100"/>
      <c r="F85" s="100"/>
      <c r="G85" s="100">
        <f t="shared" si="3"/>
        <v>0</v>
      </c>
      <c r="H85" s="100">
        <f t="shared" si="4"/>
        <v>0</v>
      </c>
      <c r="I85" s="100">
        <v>0</v>
      </c>
      <c r="J85" s="100">
        <v>0</v>
      </c>
      <c r="K85" s="17">
        <v>141</v>
      </c>
      <c r="L85" s="17"/>
      <c r="M85" s="16">
        <f t="shared" si="5"/>
        <v>0</v>
      </c>
    </row>
    <row r="86" spans="1:13" s="13" customFormat="1" ht="20.100000000000001" customHeight="1" x14ac:dyDescent="0.2">
      <c r="A86" s="18">
        <v>161</v>
      </c>
      <c r="B86" s="19" t="s">
        <v>52</v>
      </c>
      <c r="C86" s="102">
        <v>0</v>
      </c>
      <c r="D86" s="102">
        <v>0</v>
      </c>
      <c r="E86" s="102"/>
      <c r="F86" s="102"/>
      <c r="G86" s="102">
        <f t="shared" si="3"/>
        <v>0</v>
      </c>
      <c r="H86" s="102">
        <f t="shared" si="4"/>
        <v>0</v>
      </c>
      <c r="I86" s="102">
        <v>0</v>
      </c>
      <c r="J86" s="102">
        <v>0</v>
      </c>
      <c r="K86" s="21"/>
      <c r="L86" s="21"/>
      <c r="M86" s="20">
        <f t="shared" si="5"/>
        <v>0</v>
      </c>
    </row>
    <row r="87" spans="1:13" s="13" customFormat="1" ht="20.100000000000001" customHeight="1" x14ac:dyDescent="0.2">
      <c r="A87" s="14">
        <v>1611</v>
      </c>
      <c r="B87" s="15" t="s">
        <v>53</v>
      </c>
      <c r="C87" s="100">
        <v>17238445002</v>
      </c>
      <c r="D87" s="100">
        <v>0</v>
      </c>
      <c r="E87" s="100"/>
      <c r="F87" s="100">
        <f>452518000+1968000</f>
        <v>454486000</v>
      </c>
      <c r="G87" s="100">
        <f t="shared" si="3"/>
        <v>16783959002</v>
      </c>
      <c r="H87" s="100">
        <f t="shared" si="4"/>
        <v>0</v>
      </c>
      <c r="I87" s="100">
        <v>16448854000</v>
      </c>
      <c r="J87" s="100">
        <v>0</v>
      </c>
      <c r="K87" s="17">
        <v>431</v>
      </c>
      <c r="L87" s="17"/>
      <c r="M87" s="16">
        <f t="shared" si="5"/>
        <v>4</v>
      </c>
    </row>
    <row r="88" spans="1:13" s="13" customFormat="1" ht="20.100000000000001" customHeight="1" x14ac:dyDescent="0.2">
      <c r="A88" s="14">
        <v>1612</v>
      </c>
      <c r="B88" s="15" t="s">
        <v>54</v>
      </c>
      <c r="C88" s="100">
        <v>0</v>
      </c>
      <c r="D88" s="100">
        <v>0</v>
      </c>
      <c r="E88" s="100"/>
      <c r="F88" s="100"/>
      <c r="G88" s="100">
        <f t="shared" si="3"/>
        <v>0</v>
      </c>
      <c r="H88" s="100">
        <f t="shared" si="4"/>
        <v>0</v>
      </c>
      <c r="I88" s="100">
        <v>0</v>
      </c>
      <c r="J88" s="100">
        <v>0</v>
      </c>
      <c r="K88" s="17">
        <v>431</v>
      </c>
      <c r="L88" s="17"/>
      <c r="M88" s="16">
        <f t="shared" si="5"/>
        <v>0</v>
      </c>
    </row>
    <row r="89" spans="1:13" s="13" customFormat="1" ht="30" customHeight="1" x14ac:dyDescent="0.2">
      <c r="A89" s="18">
        <v>171</v>
      </c>
      <c r="B89" s="19" t="s">
        <v>55</v>
      </c>
      <c r="C89" s="102">
        <v>0</v>
      </c>
      <c r="D89" s="102">
        <v>0</v>
      </c>
      <c r="E89" s="102"/>
      <c r="F89" s="102"/>
      <c r="G89" s="102">
        <f t="shared" si="3"/>
        <v>0</v>
      </c>
      <c r="H89" s="102">
        <f t="shared" si="4"/>
        <v>0</v>
      </c>
      <c r="I89" s="102">
        <v>0</v>
      </c>
      <c r="J89" s="102">
        <v>0</v>
      </c>
      <c r="K89" s="21"/>
      <c r="L89" s="21"/>
      <c r="M89" s="20">
        <f t="shared" si="5"/>
        <v>0</v>
      </c>
    </row>
    <row r="90" spans="1:13" s="13" customFormat="1" ht="20.100000000000001" customHeight="1" x14ac:dyDescent="0.2">
      <c r="A90" s="14">
        <v>171</v>
      </c>
      <c r="B90" s="15" t="s">
        <v>55</v>
      </c>
      <c r="C90" s="100">
        <v>0</v>
      </c>
      <c r="D90" s="100">
        <v>0</v>
      </c>
      <c r="E90" s="100"/>
      <c r="F90" s="100"/>
      <c r="G90" s="100">
        <f t="shared" si="3"/>
        <v>0</v>
      </c>
      <c r="H90" s="100">
        <f t="shared" si="4"/>
        <v>0</v>
      </c>
      <c r="I90" s="100">
        <v>0</v>
      </c>
      <c r="J90" s="100">
        <v>0</v>
      </c>
      <c r="K90" s="17">
        <v>154</v>
      </c>
      <c r="L90" s="17">
        <v>324</v>
      </c>
      <c r="M90" s="16">
        <f t="shared" si="5"/>
        <v>0</v>
      </c>
    </row>
    <row r="91" spans="1:13" s="13" customFormat="1" ht="20.100000000000001" customHeight="1" x14ac:dyDescent="0.2">
      <c r="A91" s="18">
        <v>211</v>
      </c>
      <c r="B91" s="19" t="s">
        <v>56</v>
      </c>
      <c r="C91" s="102">
        <v>0</v>
      </c>
      <c r="D91" s="102">
        <v>0</v>
      </c>
      <c r="E91" s="102"/>
      <c r="F91" s="102"/>
      <c r="G91" s="102">
        <f t="shared" si="3"/>
        <v>0</v>
      </c>
      <c r="H91" s="102">
        <f t="shared" si="4"/>
        <v>0</v>
      </c>
      <c r="I91" s="102">
        <v>0</v>
      </c>
      <c r="J91" s="102">
        <v>0</v>
      </c>
      <c r="K91" s="21"/>
      <c r="L91" s="21"/>
      <c r="M91" s="20">
        <f t="shared" si="5"/>
        <v>0</v>
      </c>
    </row>
    <row r="92" spans="1:13" s="13" customFormat="1" ht="20.100000000000001" customHeight="1" x14ac:dyDescent="0.2">
      <c r="A92" s="14">
        <v>2111</v>
      </c>
      <c r="B92" s="15" t="s">
        <v>57</v>
      </c>
      <c r="C92" s="100">
        <v>1167415107039</v>
      </c>
      <c r="D92" s="100">
        <v>0</v>
      </c>
      <c r="E92" s="100"/>
      <c r="F92" s="100"/>
      <c r="G92" s="100">
        <f t="shared" si="3"/>
        <v>1167415107039</v>
      </c>
      <c r="H92" s="100">
        <f t="shared" si="4"/>
        <v>0</v>
      </c>
      <c r="I92" s="100">
        <v>1158214461139</v>
      </c>
      <c r="J92" s="100">
        <v>0</v>
      </c>
      <c r="K92" s="17">
        <v>222</v>
      </c>
      <c r="L92" s="17"/>
      <c r="M92" s="16">
        <f t="shared" si="5"/>
        <v>3</v>
      </c>
    </row>
    <row r="93" spans="1:13" s="13" customFormat="1" ht="20.100000000000001" customHeight="1" x14ac:dyDescent="0.2">
      <c r="A93" s="14">
        <v>2112</v>
      </c>
      <c r="B93" s="15" t="s">
        <v>58</v>
      </c>
      <c r="C93" s="100">
        <v>0</v>
      </c>
      <c r="D93" s="100">
        <v>0</v>
      </c>
      <c r="E93" s="100"/>
      <c r="F93" s="100"/>
      <c r="G93" s="100">
        <f t="shared" si="3"/>
        <v>0</v>
      </c>
      <c r="H93" s="100">
        <f t="shared" si="4"/>
        <v>0</v>
      </c>
      <c r="I93" s="100">
        <v>0</v>
      </c>
      <c r="J93" s="100">
        <v>0</v>
      </c>
      <c r="K93" s="17">
        <v>222</v>
      </c>
      <c r="L93" s="17"/>
      <c r="M93" s="16">
        <f t="shared" si="5"/>
        <v>0</v>
      </c>
    </row>
    <row r="94" spans="1:13" s="13" customFormat="1" ht="20.100000000000001" customHeight="1" x14ac:dyDescent="0.2">
      <c r="A94" s="14">
        <v>2113</v>
      </c>
      <c r="B94" s="15" t="s">
        <v>59</v>
      </c>
      <c r="C94" s="100">
        <v>0</v>
      </c>
      <c r="D94" s="100">
        <v>0</v>
      </c>
      <c r="E94" s="100"/>
      <c r="F94" s="100"/>
      <c r="G94" s="100">
        <f t="shared" si="3"/>
        <v>0</v>
      </c>
      <c r="H94" s="100">
        <f t="shared" si="4"/>
        <v>0</v>
      </c>
      <c r="I94" s="100">
        <v>0</v>
      </c>
      <c r="J94" s="100">
        <v>0</v>
      </c>
      <c r="K94" s="17">
        <v>222</v>
      </c>
      <c r="L94" s="17"/>
      <c r="M94" s="16">
        <f t="shared" si="5"/>
        <v>0</v>
      </c>
    </row>
    <row r="95" spans="1:13" s="13" customFormat="1" ht="20.100000000000001" customHeight="1" x14ac:dyDescent="0.2">
      <c r="A95" s="14">
        <v>2114</v>
      </c>
      <c r="B95" s="15" t="s">
        <v>60</v>
      </c>
      <c r="C95" s="100">
        <v>0</v>
      </c>
      <c r="D95" s="100">
        <v>0</v>
      </c>
      <c r="E95" s="100"/>
      <c r="F95" s="100"/>
      <c r="G95" s="100">
        <f t="shared" si="3"/>
        <v>0</v>
      </c>
      <c r="H95" s="100">
        <f t="shared" si="4"/>
        <v>0</v>
      </c>
      <c r="I95" s="100">
        <v>0</v>
      </c>
      <c r="J95" s="100">
        <v>0</v>
      </c>
      <c r="K95" s="17">
        <v>222</v>
      </c>
      <c r="L95" s="17"/>
      <c r="M95" s="16">
        <f t="shared" si="5"/>
        <v>0</v>
      </c>
    </row>
    <row r="96" spans="1:13" s="13" customFormat="1" ht="20.100000000000001" customHeight="1" x14ac:dyDescent="0.2">
      <c r="A96" s="14">
        <v>2115</v>
      </c>
      <c r="B96" s="15" t="s">
        <v>61</v>
      </c>
      <c r="C96" s="100">
        <v>0</v>
      </c>
      <c r="D96" s="100">
        <v>0</v>
      </c>
      <c r="E96" s="100"/>
      <c r="F96" s="100"/>
      <c r="G96" s="100">
        <f t="shared" si="3"/>
        <v>0</v>
      </c>
      <c r="H96" s="100">
        <f t="shared" si="4"/>
        <v>0</v>
      </c>
      <c r="I96" s="100">
        <v>0</v>
      </c>
      <c r="J96" s="100">
        <v>0</v>
      </c>
      <c r="K96" s="17">
        <v>222</v>
      </c>
      <c r="L96" s="17"/>
      <c r="M96" s="16">
        <f t="shared" si="5"/>
        <v>0</v>
      </c>
    </row>
    <row r="97" spans="1:13" s="13" customFormat="1" ht="20.100000000000001" customHeight="1" x14ac:dyDescent="0.2">
      <c r="A97" s="14">
        <v>2118</v>
      </c>
      <c r="B97" s="15" t="s">
        <v>62</v>
      </c>
      <c r="C97" s="100">
        <v>0</v>
      </c>
      <c r="D97" s="100">
        <v>0</v>
      </c>
      <c r="E97" s="100"/>
      <c r="F97" s="100"/>
      <c r="G97" s="100">
        <f t="shared" si="3"/>
        <v>0</v>
      </c>
      <c r="H97" s="100">
        <f t="shared" si="4"/>
        <v>0</v>
      </c>
      <c r="I97" s="100">
        <v>0</v>
      </c>
      <c r="J97" s="100">
        <v>0</v>
      </c>
      <c r="K97" s="17">
        <v>222</v>
      </c>
      <c r="L97" s="17"/>
      <c r="M97" s="16">
        <f t="shared" si="5"/>
        <v>0</v>
      </c>
    </row>
    <row r="98" spans="1:13" s="13" customFormat="1" ht="20.100000000000001" customHeight="1" x14ac:dyDescent="0.2">
      <c r="A98" s="18">
        <v>212</v>
      </c>
      <c r="B98" s="19" t="s">
        <v>63</v>
      </c>
      <c r="C98" s="102">
        <v>0</v>
      </c>
      <c r="D98" s="102">
        <v>0</v>
      </c>
      <c r="E98" s="102"/>
      <c r="F98" s="102"/>
      <c r="G98" s="102">
        <f t="shared" si="3"/>
        <v>0</v>
      </c>
      <c r="H98" s="102">
        <f t="shared" si="4"/>
        <v>0</v>
      </c>
      <c r="I98" s="102">
        <v>0</v>
      </c>
      <c r="J98" s="102">
        <v>0</v>
      </c>
      <c r="K98" s="21"/>
      <c r="L98" s="21"/>
      <c r="M98" s="20">
        <f t="shared" si="5"/>
        <v>0</v>
      </c>
    </row>
    <row r="99" spans="1:13" s="13" customFormat="1" ht="20.100000000000001" customHeight="1" x14ac:dyDescent="0.2">
      <c r="A99" s="14">
        <v>2121</v>
      </c>
      <c r="B99" s="15" t="s">
        <v>64</v>
      </c>
      <c r="C99" s="100">
        <v>0</v>
      </c>
      <c r="D99" s="100">
        <v>0</v>
      </c>
      <c r="E99" s="100"/>
      <c r="F99" s="100"/>
      <c r="G99" s="100">
        <f t="shared" si="3"/>
        <v>0</v>
      </c>
      <c r="H99" s="100">
        <f t="shared" si="4"/>
        <v>0</v>
      </c>
      <c r="I99" s="100">
        <v>0</v>
      </c>
      <c r="J99" s="100">
        <v>0</v>
      </c>
      <c r="K99" s="17">
        <v>225</v>
      </c>
      <c r="L99" s="17"/>
      <c r="M99" s="16">
        <f t="shared" si="5"/>
        <v>0</v>
      </c>
    </row>
    <row r="100" spans="1:13" s="13" customFormat="1" ht="20.100000000000001" customHeight="1" x14ac:dyDescent="0.2">
      <c r="A100" s="14">
        <v>2122</v>
      </c>
      <c r="B100" s="15" t="s">
        <v>65</v>
      </c>
      <c r="C100" s="100">
        <v>0</v>
      </c>
      <c r="D100" s="100">
        <v>0</v>
      </c>
      <c r="E100" s="100"/>
      <c r="F100" s="100"/>
      <c r="G100" s="100">
        <f t="shared" si="3"/>
        <v>0</v>
      </c>
      <c r="H100" s="100">
        <f t="shared" si="4"/>
        <v>0</v>
      </c>
      <c r="I100" s="100">
        <v>0</v>
      </c>
      <c r="J100" s="100">
        <v>0</v>
      </c>
      <c r="K100" s="17">
        <v>225</v>
      </c>
      <c r="L100" s="17"/>
      <c r="M100" s="16">
        <f t="shared" si="5"/>
        <v>0</v>
      </c>
    </row>
    <row r="101" spans="1:13" s="13" customFormat="1" ht="20.100000000000001" customHeight="1" x14ac:dyDescent="0.2">
      <c r="A101" s="18">
        <v>213</v>
      </c>
      <c r="B101" s="19" t="s">
        <v>66</v>
      </c>
      <c r="C101" s="102">
        <v>0</v>
      </c>
      <c r="D101" s="102">
        <v>0</v>
      </c>
      <c r="E101" s="102"/>
      <c r="F101" s="102"/>
      <c r="G101" s="102">
        <f t="shared" si="3"/>
        <v>0</v>
      </c>
      <c r="H101" s="102">
        <f t="shared" si="4"/>
        <v>0</v>
      </c>
      <c r="I101" s="102">
        <v>0</v>
      </c>
      <c r="J101" s="102">
        <v>0</v>
      </c>
      <c r="K101" s="21"/>
      <c r="L101" s="21"/>
      <c r="M101" s="20">
        <f t="shared" si="5"/>
        <v>0</v>
      </c>
    </row>
    <row r="102" spans="1:13" s="13" customFormat="1" ht="20.100000000000001" customHeight="1" x14ac:dyDescent="0.2">
      <c r="A102" s="14">
        <v>2131</v>
      </c>
      <c r="B102" s="15" t="s">
        <v>67</v>
      </c>
      <c r="C102" s="100">
        <v>0</v>
      </c>
      <c r="D102" s="100">
        <v>0</v>
      </c>
      <c r="E102" s="100"/>
      <c r="F102" s="100"/>
      <c r="G102" s="100">
        <f t="shared" si="3"/>
        <v>0</v>
      </c>
      <c r="H102" s="100">
        <f t="shared" si="4"/>
        <v>0</v>
      </c>
      <c r="I102" s="100">
        <v>0</v>
      </c>
      <c r="J102" s="100">
        <v>0</v>
      </c>
      <c r="K102" s="17">
        <v>228</v>
      </c>
      <c r="L102" s="17"/>
      <c r="M102" s="16">
        <f t="shared" si="5"/>
        <v>0</v>
      </c>
    </row>
    <row r="103" spans="1:13" s="13" customFormat="1" ht="20.100000000000001" customHeight="1" x14ac:dyDescent="0.2">
      <c r="A103" s="14">
        <v>2132</v>
      </c>
      <c r="B103" s="15" t="s">
        <v>68</v>
      </c>
      <c r="C103" s="100">
        <v>0</v>
      </c>
      <c r="D103" s="100">
        <v>0</v>
      </c>
      <c r="E103" s="100"/>
      <c r="F103" s="100"/>
      <c r="G103" s="100">
        <f t="shared" si="3"/>
        <v>0</v>
      </c>
      <c r="H103" s="100">
        <f t="shared" si="4"/>
        <v>0</v>
      </c>
      <c r="I103" s="100">
        <v>0</v>
      </c>
      <c r="J103" s="100">
        <v>0</v>
      </c>
      <c r="K103" s="17">
        <v>228</v>
      </c>
      <c r="L103" s="17"/>
      <c r="M103" s="16">
        <f t="shared" si="5"/>
        <v>0</v>
      </c>
    </row>
    <row r="104" spans="1:13" s="13" customFormat="1" ht="20.100000000000001" customHeight="1" x14ac:dyDescent="0.2">
      <c r="A104" s="14">
        <v>2133</v>
      </c>
      <c r="B104" s="15" t="s">
        <v>69</v>
      </c>
      <c r="C104" s="100">
        <v>0</v>
      </c>
      <c r="D104" s="100">
        <v>0</v>
      </c>
      <c r="E104" s="100"/>
      <c r="F104" s="100"/>
      <c r="G104" s="100">
        <f t="shared" si="3"/>
        <v>0</v>
      </c>
      <c r="H104" s="100">
        <f t="shared" si="4"/>
        <v>0</v>
      </c>
      <c r="I104" s="100">
        <v>0</v>
      </c>
      <c r="J104" s="100">
        <v>0</v>
      </c>
      <c r="K104" s="17">
        <v>228</v>
      </c>
      <c r="L104" s="17"/>
      <c r="M104" s="16">
        <f t="shared" si="5"/>
        <v>0</v>
      </c>
    </row>
    <row r="105" spans="1:13" s="13" customFormat="1" ht="20.100000000000001" customHeight="1" x14ac:dyDescent="0.2">
      <c r="A105" s="14">
        <v>2134</v>
      </c>
      <c r="B105" s="15" t="s">
        <v>70</v>
      </c>
      <c r="C105" s="100">
        <v>0</v>
      </c>
      <c r="D105" s="100">
        <v>0</v>
      </c>
      <c r="E105" s="100"/>
      <c r="F105" s="100"/>
      <c r="G105" s="100">
        <f t="shared" si="3"/>
        <v>0</v>
      </c>
      <c r="H105" s="100">
        <f t="shared" si="4"/>
        <v>0</v>
      </c>
      <c r="I105" s="100">
        <v>0</v>
      </c>
      <c r="J105" s="100">
        <v>0</v>
      </c>
      <c r="K105" s="17">
        <v>228</v>
      </c>
      <c r="L105" s="17"/>
      <c r="M105" s="16">
        <f t="shared" si="5"/>
        <v>0</v>
      </c>
    </row>
    <row r="106" spans="1:13" s="13" customFormat="1" ht="20.100000000000001" customHeight="1" x14ac:dyDescent="0.2">
      <c r="A106" s="14">
        <v>2135</v>
      </c>
      <c r="B106" s="15" t="s">
        <v>71</v>
      </c>
      <c r="C106" s="100">
        <v>0</v>
      </c>
      <c r="D106" s="100">
        <v>0</v>
      </c>
      <c r="E106" s="100"/>
      <c r="F106" s="100"/>
      <c r="G106" s="100">
        <f t="shared" si="3"/>
        <v>0</v>
      </c>
      <c r="H106" s="100">
        <f t="shared" si="4"/>
        <v>0</v>
      </c>
      <c r="I106" s="100">
        <v>0</v>
      </c>
      <c r="J106" s="100">
        <v>0</v>
      </c>
      <c r="K106" s="17">
        <v>228</v>
      </c>
      <c r="L106" s="17"/>
      <c r="M106" s="16">
        <f t="shared" si="5"/>
        <v>0</v>
      </c>
    </row>
    <row r="107" spans="1:13" s="13" customFormat="1" ht="20.100000000000001" customHeight="1" x14ac:dyDescent="0.2">
      <c r="A107" s="14">
        <v>2136</v>
      </c>
      <c r="B107" s="15" t="s">
        <v>72</v>
      </c>
      <c r="C107" s="100">
        <v>0</v>
      </c>
      <c r="D107" s="100">
        <v>0</v>
      </c>
      <c r="E107" s="100"/>
      <c r="F107" s="100"/>
      <c r="G107" s="100">
        <f t="shared" si="3"/>
        <v>0</v>
      </c>
      <c r="H107" s="100">
        <f t="shared" si="4"/>
        <v>0</v>
      </c>
      <c r="I107" s="100">
        <v>0</v>
      </c>
      <c r="J107" s="100">
        <v>0</v>
      </c>
      <c r="K107" s="17">
        <v>228</v>
      </c>
      <c r="L107" s="17"/>
      <c r="M107" s="16">
        <f t="shared" si="5"/>
        <v>0</v>
      </c>
    </row>
    <row r="108" spans="1:13" s="13" customFormat="1" ht="20.100000000000001" customHeight="1" x14ac:dyDescent="0.2">
      <c r="A108" s="14">
        <v>2138</v>
      </c>
      <c r="B108" s="15" t="s">
        <v>73</v>
      </c>
      <c r="C108" s="100">
        <v>0</v>
      </c>
      <c r="D108" s="100">
        <v>0</v>
      </c>
      <c r="E108" s="100"/>
      <c r="F108" s="100"/>
      <c r="G108" s="100">
        <f t="shared" si="3"/>
        <v>0</v>
      </c>
      <c r="H108" s="100">
        <f t="shared" si="4"/>
        <v>0</v>
      </c>
      <c r="I108" s="100">
        <v>0</v>
      </c>
      <c r="J108" s="100">
        <v>0</v>
      </c>
      <c r="K108" s="17">
        <v>228</v>
      </c>
      <c r="L108" s="17"/>
      <c r="M108" s="16">
        <f t="shared" si="5"/>
        <v>0</v>
      </c>
    </row>
    <row r="109" spans="1:13" s="13" customFormat="1" ht="20.100000000000001" customHeight="1" x14ac:dyDescent="0.2">
      <c r="A109" s="18">
        <v>214</v>
      </c>
      <c r="B109" s="19" t="s">
        <v>74</v>
      </c>
      <c r="C109" s="102">
        <v>0</v>
      </c>
      <c r="D109" s="102">
        <v>0</v>
      </c>
      <c r="E109" s="102"/>
      <c r="F109" s="102"/>
      <c r="G109" s="102">
        <f t="shared" si="3"/>
        <v>0</v>
      </c>
      <c r="H109" s="102">
        <f t="shared" si="4"/>
        <v>0</v>
      </c>
      <c r="I109" s="102">
        <v>0</v>
      </c>
      <c r="J109" s="102">
        <v>0</v>
      </c>
      <c r="K109" s="21"/>
      <c r="L109" s="21"/>
      <c r="M109" s="20">
        <f t="shared" si="5"/>
        <v>0</v>
      </c>
    </row>
    <row r="110" spans="1:13" s="13" customFormat="1" ht="20.100000000000001" customHeight="1" x14ac:dyDescent="0.2">
      <c r="A110" s="14">
        <v>2141</v>
      </c>
      <c r="B110" s="15" t="s">
        <v>75</v>
      </c>
      <c r="C110" s="100">
        <v>0</v>
      </c>
      <c r="D110" s="100">
        <v>198665358210</v>
      </c>
      <c r="E110" s="100"/>
      <c r="F110" s="100"/>
      <c r="G110" s="100">
        <f t="shared" si="3"/>
        <v>0</v>
      </c>
      <c r="H110" s="100">
        <f t="shared" si="4"/>
        <v>198665358210</v>
      </c>
      <c r="I110" s="100">
        <v>0</v>
      </c>
      <c r="J110" s="100">
        <v>197670958210</v>
      </c>
      <c r="K110" s="17">
        <v>223</v>
      </c>
      <c r="L110" s="17"/>
      <c r="M110" s="16">
        <f t="shared" si="5"/>
        <v>3</v>
      </c>
    </row>
    <row r="111" spans="1:13" s="13" customFormat="1" ht="20.100000000000001" customHeight="1" x14ac:dyDescent="0.2">
      <c r="A111" s="14">
        <v>2142</v>
      </c>
      <c r="B111" s="15" t="s">
        <v>76</v>
      </c>
      <c r="C111" s="100">
        <v>0</v>
      </c>
      <c r="D111" s="100">
        <v>0</v>
      </c>
      <c r="E111" s="100"/>
      <c r="F111" s="100"/>
      <c r="G111" s="100">
        <f t="shared" si="3"/>
        <v>0</v>
      </c>
      <c r="H111" s="100">
        <f t="shared" si="4"/>
        <v>0</v>
      </c>
      <c r="I111" s="100">
        <v>0</v>
      </c>
      <c r="J111" s="100">
        <v>0</v>
      </c>
      <c r="K111" s="17">
        <v>226</v>
      </c>
      <c r="L111" s="17"/>
      <c r="M111" s="16">
        <f t="shared" si="5"/>
        <v>0</v>
      </c>
    </row>
    <row r="112" spans="1:13" s="13" customFormat="1" ht="20.100000000000001" customHeight="1" x14ac:dyDescent="0.2">
      <c r="A112" s="14">
        <v>2143</v>
      </c>
      <c r="B112" s="15" t="s">
        <v>77</v>
      </c>
      <c r="C112" s="100">
        <v>0</v>
      </c>
      <c r="D112" s="100">
        <v>0</v>
      </c>
      <c r="E112" s="100"/>
      <c r="F112" s="100"/>
      <c r="G112" s="100">
        <f t="shared" si="3"/>
        <v>0</v>
      </c>
      <c r="H112" s="100">
        <f t="shared" si="4"/>
        <v>0</v>
      </c>
      <c r="I112" s="100">
        <v>0</v>
      </c>
      <c r="J112" s="100">
        <v>0</v>
      </c>
      <c r="K112" s="17">
        <v>229</v>
      </c>
      <c r="L112" s="17"/>
      <c r="M112" s="16">
        <f t="shared" si="5"/>
        <v>0</v>
      </c>
    </row>
    <row r="113" spans="1:13" s="13" customFormat="1" ht="20.100000000000001" customHeight="1" x14ac:dyDescent="0.2">
      <c r="A113" s="14">
        <v>2147</v>
      </c>
      <c r="B113" s="15" t="s">
        <v>78</v>
      </c>
      <c r="C113" s="100">
        <v>0</v>
      </c>
      <c r="D113" s="100">
        <v>0</v>
      </c>
      <c r="E113" s="100"/>
      <c r="F113" s="100"/>
      <c r="G113" s="100">
        <f t="shared" si="3"/>
        <v>0</v>
      </c>
      <c r="H113" s="100">
        <f t="shared" si="4"/>
        <v>0</v>
      </c>
      <c r="I113" s="100">
        <v>0</v>
      </c>
      <c r="J113" s="100">
        <v>0</v>
      </c>
      <c r="K113" s="17">
        <v>232</v>
      </c>
      <c r="L113" s="17"/>
      <c r="M113" s="16">
        <f t="shared" si="5"/>
        <v>0</v>
      </c>
    </row>
    <row r="114" spans="1:13" s="13" customFormat="1" ht="20.100000000000001" customHeight="1" x14ac:dyDescent="0.2">
      <c r="A114" s="18">
        <v>217</v>
      </c>
      <c r="B114" s="19" t="s">
        <v>79</v>
      </c>
      <c r="C114" s="102">
        <v>0</v>
      </c>
      <c r="D114" s="102">
        <v>0</v>
      </c>
      <c r="E114" s="102"/>
      <c r="F114" s="102"/>
      <c r="G114" s="102">
        <f t="shared" si="3"/>
        <v>0</v>
      </c>
      <c r="H114" s="102">
        <f t="shared" si="4"/>
        <v>0</v>
      </c>
      <c r="I114" s="102">
        <v>0</v>
      </c>
      <c r="J114" s="102">
        <v>0</v>
      </c>
      <c r="K114" s="21"/>
      <c r="L114" s="21"/>
      <c r="M114" s="20">
        <f t="shared" si="5"/>
        <v>0</v>
      </c>
    </row>
    <row r="115" spans="1:13" s="13" customFormat="1" ht="20.100000000000001" customHeight="1" x14ac:dyDescent="0.2">
      <c r="A115" s="14">
        <v>217</v>
      </c>
      <c r="B115" s="15" t="s">
        <v>79</v>
      </c>
      <c r="C115" s="100">
        <v>0</v>
      </c>
      <c r="D115" s="100">
        <v>0</v>
      </c>
      <c r="E115" s="100"/>
      <c r="F115" s="100"/>
      <c r="G115" s="100">
        <f t="shared" si="3"/>
        <v>0</v>
      </c>
      <c r="H115" s="100">
        <f t="shared" si="4"/>
        <v>0</v>
      </c>
      <c r="I115" s="100">
        <v>0</v>
      </c>
      <c r="J115" s="100">
        <v>0</v>
      </c>
      <c r="K115" s="17">
        <v>231</v>
      </c>
      <c r="L115" s="17"/>
      <c r="M115" s="16">
        <f t="shared" si="5"/>
        <v>0</v>
      </c>
    </row>
    <row r="116" spans="1:13" s="13" customFormat="1" ht="20.100000000000001" customHeight="1" x14ac:dyDescent="0.2">
      <c r="A116" s="18">
        <v>221</v>
      </c>
      <c r="B116" s="19" t="s">
        <v>80</v>
      </c>
      <c r="C116" s="102">
        <v>0</v>
      </c>
      <c r="D116" s="102">
        <v>0</v>
      </c>
      <c r="E116" s="102"/>
      <c r="F116" s="102"/>
      <c r="G116" s="102">
        <f t="shared" si="3"/>
        <v>0</v>
      </c>
      <c r="H116" s="102">
        <f t="shared" si="4"/>
        <v>0</v>
      </c>
      <c r="I116" s="102">
        <v>0</v>
      </c>
      <c r="J116" s="102">
        <v>0</v>
      </c>
      <c r="K116" s="21"/>
      <c r="L116" s="21"/>
      <c r="M116" s="20">
        <f t="shared" si="5"/>
        <v>0</v>
      </c>
    </row>
    <row r="117" spans="1:13" s="13" customFormat="1" ht="20.100000000000001" customHeight="1" x14ac:dyDescent="0.2">
      <c r="A117" s="14">
        <v>221</v>
      </c>
      <c r="B117" s="15" t="s">
        <v>80</v>
      </c>
      <c r="C117" s="100">
        <v>0</v>
      </c>
      <c r="D117" s="100">
        <v>0</v>
      </c>
      <c r="E117" s="100"/>
      <c r="F117" s="100"/>
      <c r="G117" s="100">
        <f t="shared" si="3"/>
        <v>0</v>
      </c>
      <c r="H117" s="100">
        <f t="shared" si="4"/>
        <v>0</v>
      </c>
      <c r="I117" s="100">
        <v>0</v>
      </c>
      <c r="J117" s="100">
        <v>0</v>
      </c>
      <c r="K117" s="17">
        <v>251</v>
      </c>
      <c r="L117" s="17"/>
      <c r="M117" s="16">
        <f t="shared" si="5"/>
        <v>0</v>
      </c>
    </row>
    <row r="118" spans="1:13" s="13" customFormat="1" ht="20.100000000000001" customHeight="1" x14ac:dyDescent="0.2">
      <c r="A118" s="18">
        <v>222</v>
      </c>
      <c r="B118" s="19" t="s">
        <v>81</v>
      </c>
      <c r="C118" s="102">
        <v>0</v>
      </c>
      <c r="D118" s="102">
        <v>0</v>
      </c>
      <c r="E118" s="102"/>
      <c r="F118" s="102"/>
      <c r="G118" s="102">
        <f t="shared" si="3"/>
        <v>0</v>
      </c>
      <c r="H118" s="102">
        <f t="shared" si="4"/>
        <v>0</v>
      </c>
      <c r="I118" s="102">
        <v>0</v>
      </c>
      <c r="J118" s="102">
        <v>0</v>
      </c>
      <c r="K118" s="21"/>
      <c r="L118" s="21"/>
      <c r="M118" s="20">
        <f t="shared" si="5"/>
        <v>0</v>
      </c>
    </row>
    <row r="119" spans="1:13" s="13" customFormat="1" ht="20.100000000000001" customHeight="1" x14ac:dyDescent="0.2">
      <c r="A119" s="14">
        <v>222</v>
      </c>
      <c r="B119" s="15" t="s">
        <v>81</v>
      </c>
      <c r="C119" s="100">
        <v>0</v>
      </c>
      <c r="D119" s="100">
        <v>0</v>
      </c>
      <c r="E119" s="100"/>
      <c r="F119" s="100"/>
      <c r="G119" s="100">
        <f t="shared" si="3"/>
        <v>0</v>
      </c>
      <c r="H119" s="100">
        <f t="shared" si="4"/>
        <v>0</v>
      </c>
      <c r="I119" s="100">
        <v>0</v>
      </c>
      <c r="J119" s="100">
        <v>0</v>
      </c>
      <c r="K119" s="17">
        <v>252</v>
      </c>
      <c r="L119" s="17"/>
      <c r="M119" s="16">
        <f t="shared" si="5"/>
        <v>0</v>
      </c>
    </row>
    <row r="120" spans="1:13" s="13" customFormat="1" ht="20.100000000000001" customHeight="1" x14ac:dyDescent="0.2">
      <c r="A120" s="18">
        <v>228</v>
      </c>
      <c r="B120" s="19" t="s">
        <v>82</v>
      </c>
      <c r="C120" s="102">
        <v>0</v>
      </c>
      <c r="D120" s="102">
        <v>0</v>
      </c>
      <c r="E120" s="102"/>
      <c r="F120" s="102"/>
      <c r="G120" s="102">
        <f t="shared" si="3"/>
        <v>0</v>
      </c>
      <c r="H120" s="102">
        <f t="shared" si="4"/>
        <v>0</v>
      </c>
      <c r="I120" s="102">
        <v>0</v>
      </c>
      <c r="J120" s="102">
        <v>0</v>
      </c>
      <c r="K120" s="21"/>
      <c r="L120" s="21"/>
      <c r="M120" s="20">
        <f t="shared" si="5"/>
        <v>0</v>
      </c>
    </row>
    <row r="121" spans="1:13" s="13" customFormat="1" ht="20.100000000000001" customHeight="1" x14ac:dyDescent="0.2">
      <c r="A121" s="14">
        <v>2281</v>
      </c>
      <c r="B121" s="15" t="s">
        <v>83</v>
      </c>
      <c r="C121" s="100">
        <v>0</v>
      </c>
      <c r="D121" s="100">
        <v>0</v>
      </c>
      <c r="E121" s="100"/>
      <c r="F121" s="100"/>
      <c r="G121" s="100">
        <f t="shared" si="3"/>
        <v>0</v>
      </c>
      <c r="H121" s="100">
        <f t="shared" si="4"/>
        <v>0</v>
      </c>
      <c r="I121" s="100">
        <v>0</v>
      </c>
      <c r="J121" s="100">
        <v>0</v>
      </c>
      <c r="K121" s="17">
        <v>253</v>
      </c>
      <c r="L121" s="17"/>
      <c r="M121" s="16">
        <f t="shared" si="5"/>
        <v>0</v>
      </c>
    </row>
    <row r="122" spans="1:13" s="13" customFormat="1" ht="20.100000000000001" customHeight="1" x14ac:dyDescent="0.2">
      <c r="A122" s="14">
        <v>2288</v>
      </c>
      <c r="B122" s="15" t="s">
        <v>82</v>
      </c>
      <c r="C122" s="100">
        <v>0</v>
      </c>
      <c r="D122" s="100">
        <v>0</v>
      </c>
      <c r="E122" s="100"/>
      <c r="F122" s="100"/>
      <c r="G122" s="100">
        <f t="shared" si="3"/>
        <v>0</v>
      </c>
      <c r="H122" s="100">
        <f t="shared" si="4"/>
        <v>0</v>
      </c>
      <c r="I122" s="100">
        <v>0</v>
      </c>
      <c r="J122" s="100">
        <v>0</v>
      </c>
      <c r="K122" s="17">
        <v>253</v>
      </c>
      <c r="L122" s="17"/>
      <c r="M122" s="16">
        <f t="shared" si="5"/>
        <v>0</v>
      </c>
    </row>
    <row r="123" spans="1:13" s="13" customFormat="1" ht="20.100000000000001" customHeight="1" x14ac:dyDescent="0.2">
      <c r="A123" s="18">
        <v>229</v>
      </c>
      <c r="B123" s="19" t="s">
        <v>84</v>
      </c>
      <c r="C123" s="102">
        <v>0</v>
      </c>
      <c r="D123" s="102">
        <v>0</v>
      </c>
      <c r="E123" s="102"/>
      <c r="F123" s="102"/>
      <c r="G123" s="102">
        <f t="shared" si="3"/>
        <v>0</v>
      </c>
      <c r="H123" s="102">
        <f t="shared" si="4"/>
        <v>0</v>
      </c>
      <c r="I123" s="102">
        <v>0</v>
      </c>
      <c r="J123" s="102">
        <v>0</v>
      </c>
      <c r="K123" s="21"/>
      <c r="L123" s="21"/>
      <c r="M123" s="20">
        <f t="shared" si="5"/>
        <v>0</v>
      </c>
    </row>
    <row r="124" spans="1:13" s="13" customFormat="1" ht="20.100000000000001" customHeight="1" x14ac:dyDescent="0.2">
      <c r="A124" s="14">
        <v>2291</v>
      </c>
      <c r="B124" s="15" t="s">
        <v>85</v>
      </c>
      <c r="C124" s="100">
        <v>0</v>
      </c>
      <c r="D124" s="100">
        <v>0</v>
      </c>
      <c r="E124" s="100"/>
      <c r="F124" s="100"/>
      <c r="G124" s="100">
        <f t="shared" si="3"/>
        <v>0</v>
      </c>
      <c r="H124" s="100">
        <f t="shared" si="4"/>
        <v>0</v>
      </c>
      <c r="I124" s="100">
        <v>0</v>
      </c>
      <c r="J124" s="100">
        <v>0</v>
      </c>
      <c r="K124" s="17">
        <v>122</v>
      </c>
      <c r="L124" s="17"/>
      <c r="M124" s="16">
        <f t="shared" si="5"/>
        <v>0</v>
      </c>
    </row>
    <row r="125" spans="1:13" s="13" customFormat="1" ht="20.100000000000001" customHeight="1" x14ac:dyDescent="0.2">
      <c r="A125" s="14">
        <v>2292</v>
      </c>
      <c r="B125" s="15" t="s">
        <v>86</v>
      </c>
      <c r="C125" s="100">
        <v>0</v>
      </c>
      <c r="D125" s="100">
        <v>0</v>
      </c>
      <c r="E125" s="100"/>
      <c r="F125" s="100"/>
      <c r="G125" s="100">
        <f t="shared" si="3"/>
        <v>0</v>
      </c>
      <c r="H125" s="100">
        <f t="shared" si="4"/>
        <v>0</v>
      </c>
      <c r="I125" s="100">
        <v>0</v>
      </c>
      <c r="J125" s="100">
        <v>0</v>
      </c>
      <c r="K125" s="17">
        <v>254</v>
      </c>
      <c r="L125" s="17"/>
      <c r="M125" s="16">
        <f t="shared" si="5"/>
        <v>0</v>
      </c>
    </row>
    <row r="126" spans="1:13" s="13" customFormat="1" ht="20.100000000000001" customHeight="1" x14ac:dyDescent="0.2">
      <c r="A126" s="14" t="s">
        <v>261</v>
      </c>
      <c r="B126" s="15" t="s">
        <v>264</v>
      </c>
      <c r="C126" s="100">
        <v>0</v>
      </c>
      <c r="D126" s="100">
        <v>0</v>
      </c>
      <c r="E126" s="100"/>
      <c r="F126" s="100">
        <v>0</v>
      </c>
      <c r="G126" s="100">
        <f t="shared" si="3"/>
        <v>0</v>
      </c>
      <c r="H126" s="100">
        <f t="shared" si="4"/>
        <v>0</v>
      </c>
      <c r="I126" s="100">
        <v>0</v>
      </c>
      <c r="J126" s="100">
        <v>0</v>
      </c>
      <c r="K126" s="17">
        <v>137</v>
      </c>
      <c r="L126" s="17"/>
      <c r="M126" s="16">
        <f t="shared" si="5"/>
        <v>0</v>
      </c>
    </row>
    <row r="127" spans="1:13" s="13" customFormat="1" ht="20.100000000000001" customHeight="1" x14ac:dyDescent="0.2">
      <c r="A127" s="14" t="s">
        <v>262</v>
      </c>
      <c r="B127" s="15" t="s">
        <v>263</v>
      </c>
      <c r="C127" s="100">
        <v>0</v>
      </c>
      <c r="D127" s="100">
        <v>0</v>
      </c>
      <c r="E127" s="100"/>
      <c r="F127" s="100"/>
      <c r="G127" s="100">
        <f t="shared" si="3"/>
        <v>0</v>
      </c>
      <c r="H127" s="100">
        <f t="shared" si="4"/>
        <v>0</v>
      </c>
      <c r="I127" s="100">
        <v>0</v>
      </c>
      <c r="J127" s="100">
        <v>0</v>
      </c>
      <c r="K127" s="17">
        <v>219</v>
      </c>
      <c r="L127" s="17"/>
      <c r="M127" s="16">
        <f t="shared" si="5"/>
        <v>0</v>
      </c>
    </row>
    <row r="128" spans="1:13" s="13" customFormat="1" ht="20.100000000000001" customHeight="1" x14ac:dyDescent="0.2">
      <c r="A128" s="14" t="s">
        <v>265</v>
      </c>
      <c r="B128" s="15" t="s">
        <v>87</v>
      </c>
      <c r="C128" s="100">
        <v>0</v>
      </c>
      <c r="D128" s="100">
        <v>0</v>
      </c>
      <c r="E128" s="100"/>
      <c r="F128" s="100"/>
      <c r="G128" s="100">
        <f t="shared" si="3"/>
        <v>0</v>
      </c>
      <c r="H128" s="100">
        <f t="shared" si="4"/>
        <v>0</v>
      </c>
      <c r="I128" s="100">
        <v>0</v>
      </c>
      <c r="J128" s="100">
        <v>0</v>
      </c>
      <c r="K128" s="17">
        <v>149</v>
      </c>
      <c r="L128" s="17"/>
      <c r="M128" s="16">
        <f t="shared" si="5"/>
        <v>0</v>
      </c>
    </row>
    <row r="129" spans="1:13" s="13" customFormat="1" ht="20.100000000000001" customHeight="1" x14ac:dyDescent="0.2">
      <c r="A129" s="14" t="s">
        <v>266</v>
      </c>
      <c r="B129" s="15" t="s">
        <v>267</v>
      </c>
      <c r="C129" s="100">
        <v>0</v>
      </c>
      <c r="D129" s="100">
        <v>0</v>
      </c>
      <c r="E129" s="100"/>
      <c r="F129" s="100"/>
      <c r="G129" s="100">
        <f t="shared" si="3"/>
        <v>0</v>
      </c>
      <c r="H129" s="100">
        <f t="shared" si="4"/>
        <v>0</v>
      </c>
      <c r="I129" s="100">
        <v>0</v>
      </c>
      <c r="J129" s="100">
        <v>0</v>
      </c>
      <c r="K129" s="17">
        <v>263</v>
      </c>
      <c r="L129" s="17"/>
      <c r="M129" s="16">
        <f t="shared" si="5"/>
        <v>0</v>
      </c>
    </row>
    <row r="130" spans="1:13" s="13" customFormat="1" ht="20.100000000000001" customHeight="1" x14ac:dyDescent="0.2">
      <c r="A130" s="14" t="s">
        <v>268</v>
      </c>
      <c r="B130" s="15" t="s">
        <v>269</v>
      </c>
      <c r="C130" s="100">
        <v>0</v>
      </c>
      <c r="D130" s="100">
        <v>0</v>
      </c>
      <c r="E130" s="100"/>
      <c r="F130" s="100"/>
      <c r="G130" s="100">
        <f t="shared" si="3"/>
        <v>0</v>
      </c>
      <c r="H130" s="100">
        <f t="shared" si="4"/>
        <v>0</v>
      </c>
      <c r="I130" s="100">
        <v>0</v>
      </c>
      <c r="J130" s="100">
        <v>0</v>
      </c>
      <c r="K130" s="17">
        <v>241</v>
      </c>
      <c r="L130" s="17"/>
      <c r="M130" s="16">
        <f t="shared" si="5"/>
        <v>0</v>
      </c>
    </row>
    <row r="131" spans="1:13" s="13" customFormat="1" ht="20.100000000000001" customHeight="1" x14ac:dyDescent="0.2">
      <c r="A131" s="18">
        <v>241</v>
      </c>
      <c r="B131" s="19" t="s">
        <v>88</v>
      </c>
      <c r="C131" s="102">
        <v>0</v>
      </c>
      <c r="D131" s="102">
        <v>0</v>
      </c>
      <c r="E131" s="102"/>
      <c r="F131" s="102"/>
      <c r="G131" s="102">
        <f t="shared" si="3"/>
        <v>0</v>
      </c>
      <c r="H131" s="102">
        <f t="shared" si="4"/>
        <v>0</v>
      </c>
      <c r="I131" s="102">
        <v>0</v>
      </c>
      <c r="J131" s="102">
        <v>0</v>
      </c>
      <c r="K131" s="21"/>
      <c r="L131" s="21"/>
      <c r="M131" s="20">
        <f t="shared" si="5"/>
        <v>0</v>
      </c>
    </row>
    <row r="132" spans="1:13" s="13" customFormat="1" ht="20.100000000000001" customHeight="1" x14ac:dyDescent="0.2">
      <c r="A132" s="14">
        <v>2411</v>
      </c>
      <c r="B132" s="15" t="s">
        <v>89</v>
      </c>
      <c r="C132" s="100">
        <v>0</v>
      </c>
      <c r="D132" s="100">
        <v>0</v>
      </c>
      <c r="E132" s="100"/>
      <c r="F132" s="100"/>
      <c r="G132" s="100">
        <f t="shared" si="3"/>
        <v>0</v>
      </c>
      <c r="H132" s="100">
        <f t="shared" si="4"/>
        <v>0</v>
      </c>
      <c r="I132" s="100">
        <v>0</v>
      </c>
      <c r="J132" s="100">
        <v>0</v>
      </c>
      <c r="K132" s="17">
        <v>242</v>
      </c>
      <c r="L132" s="17"/>
      <c r="M132" s="16">
        <f t="shared" si="5"/>
        <v>0</v>
      </c>
    </row>
    <row r="133" spans="1:13" s="13" customFormat="1" ht="20.100000000000001" customHeight="1" x14ac:dyDescent="0.2">
      <c r="A133" s="14">
        <v>2412</v>
      </c>
      <c r="B133" s="15" t="s">
        <v>90</v>
      </c>
      <c r="C133" s="100">
        <v>14283246899</v>
      </c>
      <c r="D133" s="100">
        <v>0</v>
      </c>
      <c r="E133" s="100"/>
      <c r="F133" s="100"/>
      <c r="G133" s="100">
        <f t="shared" si="3"/>
        <v>14283246899</v>
      </c>
      <c r="H133" s="100">
        <f t="shared" si="4"/>
        <v>0</v>
      </c>
      <c r="I133" s="100">
        <v>6955511000</v>
      </c>
      <c r="J133" s="100">
        <v>0</v>
      </c>
      <c r="K133" s="17">
        <v>242</v>
      </c>
      <c r="L133" s="17"/>
      <c r="M133" s="16">
        <f t="shared" si="5"/>
        <v>3</v>
      </c>
    </row>
    <row r="134" spans="1:13" s="13" customFormat="1" ht="20.100000000000001" customHeight="1" x14ac:dyDescent="0.2">
      <c r="A134" s="14">
        <v>2413</v>
      </c>
      <c r="B134" s="15" t="s">
        <v>91</v>
      </c>
      <c r="C134" s="100">
        <v>0</v>
      </c>
      <c r="D134" s="100">
        <v>0</v>
      </c>
      <c r="E134" s="100"/>
      <c r="F134" s="100"/>
      <c r="G134" s="100">
        <f t="shared" si="3"/>
        <v>0</v>
      </c>
      <c r="H134" s="100">
        <f t="shared" si="4"/>
        <v>0</v>
      </c>
      <c r="I134" s="100">
        <v>0</v>
      </c>
      <c r="J134" s="100">
        <v>0</v>
      </c>
      <c r="K134" s="17">
        <v>242</v>
      </c>
      <c r="L134" s="17"/>
      <c r="M134" s="16">
        <f t="shared" si="5"/>
        <v>0</v>
      </c>
    </row>
    <row r="135" spans="1:13" s="13" customFormat="1" ht="20.100000000000001" customHeight="1" x14ac:dyDescent="0.2">
      <c r="A135" s="18">
        <v>242</v>
      </c>
      <c r="B135" s="19" t="s">
        <v>92</v>
      </c>
      <c r="C135" s="102">
        <v>0</v>
      </c>
      <c r="D135" s="102">
        <v>0</v>
      </c>
      <c r="E135" s="102"/>
      <c r="F135" s="102"/>
      <c r="G135" s="102">
        <f t="shared" si="3"/>
        <v>0</v>
      </c>
      <c r="H135" s="102">
        <f t="shared" si="4"/>
        <v>0</v>
      </c>
      <c r="I135" s="102">
        <v>0</v>
      </c>
      <c r="J135" s="102">
        <v>0</v>
      </c>
      <c r="K135" s="21"/>
      <c r="L135" s="21"/>
      <c r="M135" s="20">
        <f t="shared" si="5"/>
        <v>0</v>
      </c>
    </row>
    <row r="136" spans="1:13" s="13" customFormat="1" ht="20.100000000000001" customHeight="1" x14ac:dyDescent="0.2">
      <c r="A136" s="14" t="s">
        <v>272</v>
      </c>
      <c r="B136" s="15" t="s">
        <v>270</v>
      </c>
      <c r="C136" s="100">
        <v>0</v>
      </c>
      <c r="D136" s="100">
        <v>0</v>
      </c>
      <c r="E136" s="100"/>
      <c r="F136" s="100"/>
      <c r="G136" s="100">
        <f t="shared" si="3"/>
        <v>0</v>
      </c>
      <c r="H136" s="100">
        <f t="shared" si="4"/>
        <v>0</v>
      </c>
      <c r="I136" s="100"/>
      <c r="J136" s="100">
        <v>0</v>
      </c>
      <c r="K136" s="17">
        <v>151</v>
      </c>
      <c r="L136" s="17"/>
      <c r="M136" s="16">
        <f t="shared" si="5"/>
        <v>0</v>
      </c>
    </row>
    <row r="137" spans="1:13" s="13" customFormat="1" ht="20.100000000000001" customHeight="1" x14ac:dyDescent="0.2">
      <c r="A137" s="14" t="s">
        <v>273</v>
      </c>
      <c r="B137" s="15" t="s">
        <v>271</v>
      </c>
      <c r="C137" s="100">
        <v>1550436661</v>
      </c>
      <c r="D137" s="100">
        <v>0</v>
      </c>
      <c r="E137" s="100"/>
      <c r="F137" s="100"/>
      <c r="G137" s="100">
        <f t="shared" si="3"/>
        <v>1550436661</v>
      </c>
      <c r="H137" s="100">
        <f t="shared" si="4"/>
        <v>0</v>
      </c>
      <c r="I137" s="100">
        <v>557138150</v>
      </c>
      <c r="J137" s="100">
        <v>0</v>
      </c>
      <c r="K137" s="17">
        <v>261</v>
      </c>
      <c r="L137" s="17"/>
      <c r="M137" s="16">
        <f t="shared" si="5"/>
        <v>3</v>
      </c>
    </row>
    <row r="138" spans="1:13" s="13" customFormat="1" ht="20.100000000000001" customHeight="1" x14ac:dyDescent="0.2">
      <c r="A138" s="18">
        <v>243</v>
      </c>
      <c r="B138" s="19" t="s">
        <v>93</v>
      </c>
      <c r="C138" s="102">
        <v>0</v>
      </c>
      <c r="D138" s="102">
        <v>0</v>
      </c>
      <c r="E138" s="102"/>
      <c r="F138" s="102"/>
      <c r="G138" s="102">
        <f t="shared" si="3"/>
        <v>0</v>
      </c>
      <c r="H138" s="102">
        <f t="shared" si="4"/>
        <v>0</v>
      </c>
      <c r="I138" s="102">
        <v>0</v>
      </c>
      <c r="J138" s="102">
        <v>0</v>
      </c>
      <c r="K138" s="21"/>
      <c r="L138" s="21"/>
      <c r="M138" s="20">
        <f t="shared" si="5"/>
        <v>0</v>
      </c>
    </row>
    <row r="139" spans="1:13" s="13" customFormat="1" ht="20.100000000000001" customHeight="1" x14ac:dyDescent="0.2">
      <c r="A139" s="14">
        <v>243</v>
      </c>
      <c r="B139" s="15" t="s">
        <v>93</v>
      </c>
      <c r="C139" s="100">
        <v>0</v>
      </c>
      <c r="D139" s="100">
        <v>0</v>
      </c>
      <c r="E139" s="100"/>
      <c r="F139" s="100"/>
      <c r="G139" s="100">
        <f t="shared" ref="G139:G202" si="6">IF((C139+E139-D139-F139)&gt;0,(C139+E139-D139-F139),0)</f>
        <v>0</v>
      </c>
      <c r="H139" s="100">
        <f t="shared" ref="H139:H202" si="7">IF((D139+F139-E139-G139)&gt;0,(D139+F139-E139-G139),0)</f>
        <v>0</v>
      </c>
      <c r="I139" s="100">
        <v>0</v>
      </c>
      <c r="J139" s="100">
        <v>0</v>
      </c>
      <c r="K139" s="17">
        <v>262</v>
      </c>
      <c r="L139" s="17"/>
      <c r="M139" s="16">
        <f t="shared" si="5"/>
        <v>0</v>
      </c>
    </row>
    <row r="140" spans="1:13" s="13" customFormat="1" ht="20.100000000000001" customHeight="1" x14ac:dyDescent="0.2">
      <c r="A140" s="18">
        <v>244</v>
      </c>
      <c r="B140" s="19" t="s">
        <v>94</v>
      </c>
      <c r="C140" s="102">
        <v>0</v>
      </c>
      <c r="D140" s="102">
        <v>0</v>
      </c>
      <c r="E140" s="102"/>
      <c r="F140" s="102"/>
      <c r="G140" s="102">
        <f t="shared" si="6"/>
        <v>0</v>
      </c>
      <c r="H140" s="102">
        <f t="shared" si="7"/>
        <v>0</v>
      </c>
      <c r="I140" s="102">
        <v>0</v>
      </c>
      <c r="J140" s="102">
        <v>0</v>
      </c>
      <c r="K140" s="21"/>
      <c r="L140" s="21"/>
      <c r="M140" s="20">
        <f t="shared" ref="M140:M203" si="8">COUNTIF(C140:J140,"&gt;0")</f>
        <v>0</v>
      </c>
    </row>
    <row r="141" spans="1:13" s="13" customFormat="1" ht="20.100000000000001" customHeight="1" x14ac:dyDescent="0.2">
      <c r="A141" s="14" t="s">
        <v>276</v>
      </c>
      <c r="B141" s="15" t="s">
        <v>274</v>
      </c>
      <c r="C141" s="100">
        <v>0</v>
      </c>
      <c r="D141" s="100">
        <v>0</v>
      </c>
      <c r="E141" s="100"/>
      <c r="F141" s="100"/>
      <c r="G141" s="100">
        <f t="shared" si="6"/>
        <v>0</v>
      </c>
      <c r="H141" s="100">
        <f t="shared" si="7"/>
        <v>0</v>
      </c>
      <c r="I141" s="100">
        <v>0</v>
      </c>
      <c r="J141" s="100">
        <v>0</v>
      </c>
      <c r="K141" s="17">
        <v>136</v>
      </c>
      <c r="L141" s="17"/>
      <c r="M141" s="16">
        <f t="shared" si="8"/>
        <v>0</v>
      </c>
    </row>
    <row r="142" spans="1:13" s="13" customFormat="1" ht="20.100000000000001" customHeight="1" x14ac:dyDescent="0.2">
      <c r="A142" s="14" t="s">
        <v>277</v>
      </c>
      <c r="B142" s="15" t="s">
        <v>275</v>
      </c>
      <c r="C142" s="100">
        <v>0</v>
      </c>
      <c r="D142" s="100">
        <v>0</v>
      </c>
      <c r="E142" s="100"/>
      <c r="F142" s="100"/>
      <c r="G142" s="100">
        <f t="shared" si="6"/>
        <v>0</v>
      </c>
      <c r="H142" s="100">
        <f t="shared" si="7"/>
        <v>0</v>
      </c>
      <c r="I142" s="100">
        <v>0</v>
      </c>
      <c r="J142" s="100">
        <v>0</v>
      </c>
      <c r="K142" s="17">
        <v>216</v>
      </c>
      <c r="L142" s="17"/>
      <c r="M142" s="16">
        <f t="shared" si="8"/>
        <v>0</v>
      </c>
    </row>
    <row r="143" spans="1:13" s="13" customFormat="1" ht="20.100000000000001" customHeight="1" x14ac:dyDescent="0.2">
      <c r="A143" s="18">
        <v>331</v>
      </c>
      <c r="B143" s="19" t="s">
        <v>95</v>
      </c>
      <c r="C143" s="102">
        <v>0</v>
      </c>
      <c r="D143" s="102">
        <v>0</v>
      </c>
      <c r="E143" s="102"/>
      <c r="F143" s="102"/>
      <c r="G143" s="102">
        <f t="shared" si="6"/>
        <v>0</v>
      </c>
      <c r="H143" s="102">
        <f t="shared" si="7"/>
        <v>0</v>
      </c>
      <c r="I143" s="102">
        <v>0</v>
      </c>
      <c r="J143" s="102">
        <v>0</v>
      </c>
      <c r="K143" s="21"/>
      <c r="L143" s="21"/>
      <c r="M143" s="20">
        <f t="shared" si="8"/>
        <v>0</v>
      </c>
    </row>
    <row r="144" spans="1:13" s="13" customFormat="1" ht="20.100000000000001" customHeight="1" x14ac:dyDescent="0.2">
      <c r="A144" s="14" t="s">
        <v>278</v>
      </c>
      <c r="B144" s="15" t="s">
        <v>284</v>
      </c>
      <c r="C144" s="100">
        <v>868269088</v>
      </c>
      <c r="D144" s="100">
        <v>0</v>
      </c>
      <c r="E144" s="100"/>
      <c r="F144" s="100"/>
      <c r="G144" s="100">
        <f t="shared" si="6"/>
        <v>868269088</v>
      </c>
      <c r="H144" s="100"/>
      <c r="I144" s="100">
        <v>656736804</v>
      </c>
      <c r="J144" s="100">
        <v>0</v>
      </c>
      <c r="K144" s="17">
        <v>132</v>
      </c>
      <c r="L144" s="17"/>
      <c r="M144" s="16">
        <f t="shared" si="8"/>
        <v>3</v>
      </c>
    </row>
    <row r="145" spans="1:13" s="13" customFormat="1" ht="20.100000000000001" customHeight="1" x14ac:dyDescent="0.2">
      <c r="A145" s="14" t="s">
        <v>279</v>
      </c>
      <c r="B145" s="15" t="s">
        <v>280</v>
      </c>
      <c r="C145" s="100">
        <v>0</v>
      </c>
      <c r="D145" s="100">
        <v>3236748598</v>
      </c>
      <c r="E145" s="100"/>
      <c r="F145" s="100"/>
      <c r="G145" s="100">
        <f t="shared" si="6"/>
        <v>0</v>
      </c>
      <c r="H145" s="100">
        <f t="shared" si="7"/>
        <v>3236748598</v>
      </c>
      <c r="I145" s="100">
        <v>0</v>
      </c>
      <c r="J145" s="100">
        <v>1601536709</v>
      </c>
      <c r="K145" s="17">
        <v>311</v>
      </c>
      <c r="L145" s="17">
        <v>311</v>
      </c>
      <c r="M145" s="16">
        <f t="shared" si="8"/>
        <v>3</v>
      </c>
    </row>
    <row r="146" spans="1:13" s="13" customFormat="1" ht="20.100000000000001" customHeight="1" x14ac:dyDescent="0.2">
      <c r="A146" s="14" t="s">
        <v>281</v>
      </c>
      <c r="B146" s="15" t="s">
        <v>285</v>
      </c>
      <c r="C146" s="100">
        <v>0</v>
      </c>
      <c r="D146" s="100">
        <v>0</v>
      </c>
      <c r="E146" s="100"/>
      <c r="F146" s="100"/>
      <c r="G146" s="100">
        <f t="shared" si="6"/>
        <v>0</v>
      </c>
      <c r="H146" s="100">
        <f t="shared" si="7"/>
        <v>0</v>
      </c>
      <c r="I146" s="100">
        <v>0</v>
      </c>
      <c r="J146" s="100">
        <v>0</v>
      </c>
      <c r="K146" s="17">
        <v>212</v>
      </c>
      <c r="L146" s="17"/>
      <c r="M146" s="16">
        <f t="shared" si="8"/>
        <v>0</v>
      </c>
    </row>
    <row r="147" spans="1:13" s="13" customFormat="1" ht="20.100000000000001" customHeight="1" x14ac:dyDescent="0.2">
      <c r="A147" s="14" t="s">
        <v>282</v>
      </c>
      <c r="B147" s="15" t="s">
        <v>283</v>
      </c>
      <c r="C147" s="100">
        <v>0</v>
      </c>
      <c r="D147" s="100">
        <v>0</v>
      </c>
      <c r="E147" s="100"/>
      <c r="F147" s="100"/>
      <c r="G147" s="100">
        <f t="shared" si="6"/>
        <v>0</v>
      </c>
      <c r="H147" s="100">
        <f t="shared" si="7"/>
        <v>0</v>
      </c>
      <c r="I147" s="100">
        <v>0</v>
      </c>
      <c r="J147" s="100">
        <v>0</v>
      </c>
      <c r="K147" s="17">
        <v>331</v>
      </c>
      <c r="L147" s="17">
        <v>331</v>
      </c>
      <c r="M147" s="16">
        <f t="shared" si="8"/>
        <v>0</v>
      </c>
    </row>
    <row r="148" spans="1:13" s="13" customFormat="1" ht="20.100000000000001" customHeight="1" x14ac:dyDescent="0.2">
      <c r="A148" s="18">
        <v>333</v>
      </c>
      <c r="B148" s="19" t="s">
        <v>96</v>
      </c>
      <c r="C148" s="102">
        <v>0</v>
      </c>
      <c r="D148" s="102">
        <v>0</v>
      </c>
      <c r="E148" s="102"/>
      <c r="F148" s="102"/>
      <c r="G148" s="102">
        <f t="shared" si="6"/>
        <v>0</v>
      </c>
      <c r="H148" s="102">
        <f t="shared" si="7"/>
        <v>0</v>
      </c>
      <c r="I148" s="102">
        <v>0</v>
      </c>
      <c r="J148" s="102">
        <v>0</v>
      </c>
      <c r="K148" s="21"/>
      <c r="L148" s="21"/>
      <c r="M148" s="20">
        <f t="shared" si="8"/>
        <v>0</v>
      </c>
    </row>
    <row r="149" spans="1:13" s="13" customFormat="1" ht="20.100000000000001" customHeight="1" x14ac:dyDescent="0.2">
      <c r="A149" s="14" t="s">
        <v>653</v>
      </c>
      <c r="B149" s="15" t="s">
        <v>654</v>
      </c>
      <c r="C149" s="100">
        <v>77313360</v>
      </c>
      <c r="D149" s="100">
        <v>0</v>
      </c>
      <c r="E149" s="100"/>
      <c r="F149" s="100"/>
      <c r="G149" s="100">
        <f t="shared" si="6"/>
        <v>77313360</v>
      </c>
      <c r="H149" s="100">
        <f t="shared" si="7"/>
        <v>0</v>
      </c>
      <c r="I149" s="100">
        <v>173107972</v>
      </c>
      <c r="J149" s="100">
        <v>0</v>
      </c>
      <c r="K149" s="17">
        <v>153</v>
      </c>
      <c r="L149" s="17"/>
      <c r="M149" s="16">
        <f t="shared" si="8"/>
        <v>3</v>
      </c>
    </row>
    <row r="150" spans="1:13" s="13" customFormat="1" ht="20.100000000000001" customHeight="1" x14ac:dyDescent="0.2">
      <c r="A150" s="14">
        <v>3331</v>
      </c>
      <c r="B150" s="15" t="s">
        <v>97</v>
      </c>
      <c r="C150" s="100">
        <v>0</v>
      </c>
      <c r="D150" s="100">
        <v>0</v>
      </c>
      <c r="E150" s="100"/>
      <c r="F150" s="100"/>
      <c r="G150" s="100">
        <f t="shared" si="6"/>
        <v>0</v>
      </c>
      <c r="H150" s="100">
        <f t="shared" si="7"/>
        <v>0</v>
      </c>
      <c r="I150" s="100">
        <v>0</v>
      </c>
      <c r="J150" s="100">
        <v>0</v>
      </c>
      <c r="K150" s="17">
        <v>313</v>
      </c>
      <c r="L150" s="17">
        <v>153</v>
      </c>
      <c r="M150" s="16">
        <f t="shared" si="8"/>
        <v>0</v>
      </c>
    </row>
    <row r="151" spans="1:13" s="13" customFormat="1" ht="20.100000000000001" customHeight="1" x14ac:dyDescent="0.2">
      <c r="A151" s="14">
        <v>33311</v>
      </c>
      <c r="B151" s="15" t="s">
        <v>98</v>
      </c>
      <c r="C151" s="100">
        <v>0</v>
      </c>
      <c r="D151" s="100">
        <v>0</v>
      </c>
      <c r="E151" s="100"/>
      <c r="F151" s="100"/>
      <c r="G151" s="100">
        <f t="shared" si="6"/>
        <v>0</v>
      </c>
      <c r="H151" s="100">
        <f t="shared" si="7"/>
        <v>0</v>
      </c>
      <c r="I151" s="100">
        <v>0</v>
      </c>
      <c r="J151" s="100">
        <v>0</v>
      </c>
      <c r="K151" s="17">
        <v>313</v>
      </c>
      <c r="L151" s="17">
        <v>153</v>
      </c>
      <c r="M151" s="16">
        <f t="shared" si="8"/>
        <v>0</v>
      </c>
    </row>
    <row r="152" spans="1:13" s="13" customFormat="1" ht="20.100000000000001" customHeight="1" x14ac:dyDescent="0.2">
      <c r="A152" s="14">
        <v>33312</v>
      </c>
      <c r="B152" s="15" t="s">
        <v>99</v>
      </c>
      <c r="C152" s="100">
        <v>0</v>
      </c>
      <c r="D152" s="100">
        <v>0</v>
      </c>
      <c r="E152" s="100"/>
      <c r="F152" s="100"/>
      <c r="G152" s="100">
        <f t="shared" si="6"/>
        <v>0</v>
      </c>
      <c r="H152" s="100">
        <f t="shared" si="7"/>
        <v>0</v>
      </c>
      <c r="I152" s="100">
        <v>0</v>
      </c>
      <c r="J152" s="100">
        <v>0</v>
      </c>
      <c r="K152" s="17">
        <v>313</v>
      </c>
      <c r="L152" s="17">
        <v>153</v>
      </c>
      <c r="M152" s="16">
        <f t="shared" si="8"/>
        <v>0</v>
      </c>
    </row>
    <row r="153" spans="1:13" s="13" customFormat="1" ht="20.100000000000001" customHeight="1" x14ac:dyDescent="0.2">
      <c r="A153" s="14">
        <v>3332</v>
      </c>
      <c r="B153" s="15" t="s">
        <v>100</v>
      </c>
      <c r="C153" s="100">
        <v>0</v>
      </c>
      <c r="D153" s="100">
        <v>0</v>
      </c>
      <c r="E153" s="100"/>
      <c r="F153" s="100"/>
      <c r="G153" s="100">
        <f t="shared" si="6"/>
        <v>0</v>
      </c>
      <c r="H153" s="100">
        <f t="shared" si="7"/>
        <v>0</v>
      </c>
      <c r="I153" s="100">
        <v>0</v>
      </c>
      <c r="J153" s="100">
        <v>0</v>
      </c>
      <c r="K153" s="17">
        <v>313</v>
      </c>
      <c r="L153" s="17">
        <v>153</v>
      </c>
      <c r="M153" s="16">
        <f t="shared" si="8"/>
        <v>0</v>
      </c>
    </row>
    <row r="154" spans="1:13" s="13" customFormat="1" ht="20.100000000000001" customHeight="1" x14ac:dyDescent="0.2">
      <c r="A154" s="14">
        <v>3333</v>
      </c>
      <c r="B154" s="15" t="s">
        <v>101</v>
      </c>
      <c r="C154" s="100">
        <v>0</v>
      </c>
      <c r="D154" s="100">
        <v>0</v>
      </c>
      <c r="E154" s="100"/>
      <c r="F154" s="100"/>
      <c r="G154" s="100">
        <f t="shared" si="6"/>
        <v>0</v>
      </c>
      <c r="H154" s="100">
        <f t="shared" si="7"/>
        <v>0</v>
      </c>
      <c r="I154" s="100">
        <v>0</v>
      </c>
      <c r="J154" s="100">
        <v>0</v>
      </c>
      <c r="K154" s="17">
        <v>313</v>
      </c>
      <c r="L154" s="17">
        <v>153</v>
      </c>
      <c r="M154" s="16">
        <f t="shared" si="8"/>
        <v>0</v>
      </c>
    </row>
    <row r="155" spans="1:13" s="13" customFormat="1" ht="20.100000000000001" customHeight="1" x14ac:dyDescent="0.2">
      <c r="A155" s="14">
        <v>3334</v>
      </c>
      <c r="B155" s="15" t="s">
        <v>102</v>
      </c>
      <c r="C155" s="100">
        <v>0</v>
      </c>
      <c r="D155" s="100">
        <v>0</v>
      </c>
      <c r="E155" s="100"/>
      <c r="F155" s="100">
        <v>0</v>
      </c>
      <c r="G155" s="100">
        <f t="shared" si="6"/>
        <v>0</v>
      </c>
      <c r="H155" s="100">
        <f t="shared" si="7"/>
        <v>0</v>
      </c>
      <c r="I155" s="100">
        <v>0</v>
      </c>
      <c r="J155" s="100">
        <v>0</v>
      </c>
      <c r="K155" s="17">
        <v>313</v>
      </c>
      <c r="L155" s="17">
        <v>153</v>
      </c>
      <c r="M155" s="16">
        <f t="shared" si="8"/>
        <v>0</v>
      </c>
    </row>
    <row r="156" spans="1:13" s="13" customFormat="1" ht="20.100000000000001" customHeight="1" x14ac:dyDescent="0.2">
      <c r="A156" s="14">
        <v>3335</v>
      </c>
      <c r="B156" s="15" t="s">
        <v>103</v>
      </c>
      <c r="C156" s="100">
        <v>0</v>
      </c>
      <c r="D156" s="100">
        <v>23156150</v>
      </c>
      <c r="E156" s="100"/>
      <c r="F156" s="100"/>
      <c r="G156" s="100">
        <f t="shared" si="6"/>
        <v>0</v>
      </c>
      <c r="H156" s="100">
        <f t="shared" si="7"/>
        <v>23156150</v>
      </c>
      <c r="I156" s="100">
        <v>0</v>
      </c>
      <c r="J156" s="100">
        <v>38408550</v>
      </c>
      <c r="K156" s="17">
        <v>313</v>
      </c>
      <c r="L156" s="17">
        <v>153</v>
      </c>
      <c r="M156" s="16">
        <f t="shared" si="8"/>
        <v>3</v>
      </c>
    </row>
    <row r="157" spans="1:13" s="13" customFormat="1" ht="20.100000000000001" customHeight="1" x14ac:dyDescent="0.2">
      <c r="A157" s="14">
        <v>3336</v>
      </c>
      <c r="B157" s="15" t="s">
        <v>104</v>
      </c>
      <c r="C157" s="100">
        <v>0</v>
      </c>
      <c r="D157" s="100">
        <v>0</v>
      </c>
      <c r="E157" s="100"/>
      <c r="F157" s="100"/>
      <c r="G157" s="100">
        <f t="shared" si="6"/>
        <v>0</v>
      </c>
      <c r="H157" s="100">
        <f t="shared" si="7"/>
        <v>0</v>
      </c>
      <c r="I157" s="100">
        <v>0</v>
      </c>
      <c r="J157" s="100">
        <v>0</v>
      </c>
      <c r="K157" s="17">
        <v>313</v>
      </c>
      <c r="L157" s="17">
        <v>153</v>
      </c>
      <c r="M157" s="16">
        <f t="shared" si="8"/>
        <v>0</v>
      </c>
    </row>
    <row r="158" spans="1:13" s="13" customFormat="1" ht="20.100000000000001" customHeight="1" x14ac:dyDescent="0.2">
      <c r="A158" s="14">
        <v>3337</v>
      </c>
      <c r="B158" s="15" t="s">
        <v>105</v>
      </c>
      <c r="C158" s="100">
        <v>0</v>
      </c>
      <c r="D158" s="100">
        <v>0</v>
      </c>
      <c r="E158" s="100"/>
      <c r="F158" s="100"/>
      <c r="G158" s="100">
        <f t="shared" si="6"/>
        <v>0</v>
      </c>
      <c r="H158" s="100">
        <f t="shared" si="7"/>
        <v>0</v>
      </c>
      <c r="I158" s="100">
        <v>0</v>
      </c>
      <c r="J158" s="100">
        <v>0</v>
      </c>
      <c r="K158" s="17">
        <v>313</v>
      </c>
      <c r="L158" s="17">
        <v>153</v>
      </c>
      <c r="M158" s="16">
        <f t="shared" si="8"/>
        <v>0</v>
      </c>
    </row>
    <row r="159" spans="1:13" s="13" customFormat="1" ht="20.100000000000001" customHeight="1" x14ac:dyDescent="0.2">
      <c r="A159" s="14">
        <v>3338</v>
      </c>
      <c r="B159" s="15" t="s">
        <v>106</v>
      </c>
      <c r="C159" s="100">
        <v>0</v>
      </c>
      <c r="D159" s="100">
        <v>0</v>
      </c>
      <c r="E159" s="100"/>
      <c r="F159" s="100"/>
      <c r="G159" s="100">
        <f t="shared" si="6"/>
        <v>0</v>
      </c>
      <c r="H159" s="100">
        <f t="shared" si="7"/>
        <v>0</v>
      </c>
      <c r="I159" s="100">
        <v>0</v>
      </c>
      <c r="J159" s="100">
        <v>0</v>
      </c>
      <c r="K159" s="17">
        <v>313</v>
      </c>
      <c r="L159" s="17">
        <v>153</v>
      </c>
      <c r="M159" s="16">
        <f t="shared" si="8"/>
        <v>0</v>
      </c>
    </row>
    <row r="160" spans="1:13" s="13" customFormat="1" ht="20.100000000000001" customHeight="1" x14ac:dyDescent="0.2">
      <c r="A160" s="14">
        <v>33381</v>
      </c>
      <c r="B160" s="15" t="s">
        <v>107</v>
      </c>
      <c r="C160" s="100">
        <v>0</v>
      </c>
      <c r="D160" s="100">
        <v>0</v>
      </c>
      <c r="E160" s="100"/>
      <c r="F160" s="100"/>
      <c r="G160" s="100">
        <f t="shared" si="6"/>
        <v>0</v>
      </c>
      <c r="H160" s="100">
        <f t="shared" si="7"/>
        <v>0</v>
      </c>
      <c r="I160" s="100">
        <v>0</v>
      </c>
      <c r="J160" s="100">
        <v>0</v>
      </c>
      <c r="K160" s="17">
        <v>313</v>
      </c>
      <c r="L160" s="17">
        <v>153</v>
      </c>
      <c r="M160" s="16">
        <f t="shared" si="8"/>
        <v>0</v>
      </c>
    </row>
    <row r="161" spans="1:13" s="13" customFormat="1" ht="20.100000000000001" customHeight="1" x14ac:dyDescent="0.2">
      <c r="A161" s="14">
        <v>33382</v>
      </c>
      <c r="B161" s="15" t="s">
        <v>108</v>
      </c>
      <c r="C161" s="100">
        <v>0</v>
      </c>
      <c r="D161" s="100">
        <v>0</v>
      </c>
      <c r="E161" s="100"/>
      <c r="F161" s="100"/>
      <c r="G161" s="100">
        <f t="shared" si="6"/>
        <v>0</v>
      </c>
      <c r="H161" s="100">
        <f t="shared" si="7"/>
        <v>0</v>
      </c>
      <c r="I161" s="100">
        <v>0</v>
      </c>
      <c r="J161" s="100">
        <v>0</v>
      </c>
      <c r="K161" s="17">
        <v>313</v>
      </c>
      <c r="L161" s="17">
        <v>153</v>
      </c>
      <c r="M161" s="16">
        <f t="shared" si="8"/>
        <v>0</v>
      </c>
    </row>
    <row r="162" spans="1:13" s="13" customFormat="1" ht="20.100000000000001" customHeight="1" x14ac:dyDescent="0.2">
      <c r="A162" s="14">
        <v>3339</v>
      </c>
      <c r="B162" s="15" t="s">
        <v>109</v>
      </c>
      <c r="C162" s="100">
        <v>0</v>
      </c>
      <c r="D162" s="100">
        <v>0</v>
      </c>
      <c r="E162" s="100"/>
      <c r="F162" s="100"/>
      <c r="G162" s="100">
        <f t="shared" si="6"/>
        <v>0</v>
      </c>
      <c r="H162" s="100">
        <f t="shared" si="7"/>
        <v>0</v>
      </c>
      <c r="I162" s="100">
        <v>0</v>
      </c>
      <c r="J162" s="100">
        <v>0</v>
      </c>
      <c r="K162" s="17">
        <v>313</v>
      </c>
      <c r="L162" s="17">
        <v>153</v>
      </c>
      <c r="M162" s="16">
        <f t="shared" si="8"/>
        <v>0</v>
      </c>
    </row>
    <row r="163" spans="1:13" s="13" customFormat="1" ht="20.100000000000001" customHeight="1" x14ac:dyDescent="0.2">
      <c r="A163" s="18">
        <v>334</v>
      </c>
      <c r="B163" s="19" t="s">
        <v>110</v>
      </c>
      <c r="C163" s="102">
        <v>0</v>
      </c>
      <c r="D163" s="102">
        <v>0</v>
      </c>
      <c r="E163" s="102"/>
      <c r="F163" s="102"/>
      <c r="G163" s="102">
        <f t="shared" si="6"/>
        <v>0</v>
      </c>
      <c r="H163" s="102">
        <f t="shared" si="7"/>
        <v>0</v>
      </c>
      <c r="I163" s="102">
        <v>0</v>
      </c>
      <c r="J163" s="102">
        <v>0</v>
      </c>
      <c r="K163" s="21"/>
      <c r="L163" s="21"/>
      <c r="M163" s="20">
        <f t="shared" si="8"/>
        <v>0</v>
      </c>
    </row>
    <row r="164" spans="1:13" s="29" customFormat="1" ht="20.100000000000001" customHeight="1" x14ac:dyDescent="0.2">
      <c r="A164" s="201" t="s">
        <v>655</v>
      </c>
      <c r="B164" s="30" t="s">
        <v>656</v>
      </c>
      <c r="C164" s="103">
        <v>0</v>
      </c>
      <c r="D164" s="103">
        <v>0</v>
      </c>
      <c r="E164" s="103"/>
      <c r="F164" s="103"/>
      <c r="G164" s="103">
        <f t="shared" si="6"/>
        <v>0</v>
      </c>
      <c r="H164" s="103">
        <f t="shared" si="7"/>
        <v>0</v>
      </c>
      <c r="I164" s="103">
        <v>0</v>
      </c>
      <c r="J164" s="103">
        <v>0</v>
      </c>
      <c r="K164" s="32">
        <v>136</v>
      </c>
      <c r="L164" s="32"/>
      <c r="M164" s="31">
        <f t="shared" si="8"/>
        <v>0</v>
      </c>
    </row>
    <row r="165" spans="1:13" s="13" customFormat="1" ht="20.100000000000001" customHeight="1" x14ac:dyDescent="0.2">
      <c r="A165" s="14">
        <v>3341</v>
      </c>
      <c r="B165" s="15" t="s">
        <v>111</v>
      </c>
      <c r="C165" s="100">
        <v>0</v>
      </c>
      <c r="D165" s="100">
        <v>2121145475</v>
      </c>
      <c r="E165" s="100"/>
      <c r="F165" s="100"/>
      <c r="G165" s="100">
        <f t="shared" si="6"/>
        <v>0</v>
      </c>
      <c r="H165" s="100">
        <f t="shared" si="7"/>
        <v>2121145475</v>
      </c>
      <c r="I165" s="100">
        <v>0</v>
      </c>
      <c r="J165" s="100">
        <v>260265000</v>
      </c>
      <c r="K165" s="17">
        <v>314</v>
      </c>
      <c r="L165" s="17"/>
      <c r="M165" s="16">
        <f t="shared" si="8"/>
        <v>3</v>
      </c>
    </row>
    <row r="166" spans="1:13" s="13" customFormat="1" ht="20.100000000000001" customHeight="1" x14ac:dyDescent="0.2">
      <c r="A166" s="14">
        <v>3348</v>
      </c>
      <c r="B166" s="15" t="s">
        <v>112</v>
      </c>
      <c r="C166" s="100">
        <v>0</v>
      </c>
      <c r="D166" s="100">
        <v>0</v>
      </c>
      <c r="E166" s="100"/>
      <c r="F166" s="100"/>
      <c r="G166" s="100">
        <f t="shared" si="6"/>
        <v>0</v>
      </c>
      <c r="H166" s="100">
        <f t="shared" si="7"/>
        <v>0</v>
      </c>
      <c r="I166" s="100">
        <v>0</v>
      </c>
      <c r="J166" s="100">
        <v>0</v>
      </c>
      <c r="K166" s="17">
        <v>314</v>
      </c>
      <c r="L166" s="17"/>
      <c r="M166" s="16">
        <f t="shared" si="8"/>
        <v>0</v>
      </c>
    </row>
    <row r="167" spans="1:13" s="13" customFormat="1" ht="20.100000000000001" customHeight="1" x14ac:dyDescent="0.2">
      <c r="A167" s="18">
        <v>335</v>
      </c>
      <c r="B167" s="19" t="s">
        <v>113</v>
      </c>
      <c r="C167" s="102">
        <v>0</v>
      </c>
      <c r="D167" s="102">
        <v>0</v>
      </c>
      <c r="E167" s="102"/>
      <c r="F167" s="102"/>
      <c r="G167" s="102">
        <f t="shared" si="6"/>
        <v>0</v>
      </c>
      <c r="H167" s="102">
        <f t="shared" si="7"/>
        <v>0</v>
      </c>
      <c r="I167" s="102">
        <v>0</v>
      </c>
      <c r="J167" s="102">
        <v>0</v>
      </c>
      <c r="K167" s="21"/>
      <c r="L167" s="21"/>
      <c r="M167" s="20">
        <f t="shared" si="8"/>
        <v>0</v>
      </c>
    </row>
    <row r="168" spans="1:13" s="13" customFormat="1" ht="20.100000000000001" customHeight="1" x14ac:dyDescent="0.2">
      <c r="A168" s="14" t="s">
        <v>289</v>
      </c>
      <c r="B168" s="15" t="s">
        <v>286</v>
      </c>
      <c r="C168" s="100">
        <v>0</v>
      </c>
      <c r="D168" s="100">
        <v>0</v>
      </c>
      <c r="E168" s="100"/>
      <c r="F168" s="100"/>
      <c r="G168" s="100">
        <f t="shared" si="6"/>
        <v>0</v>
      </c>
      <c r="H168" s="100">
        <f t="shared" si="7"/>
        <v>0</v>
      </c>
      <c r="I168" s="100">
        <v>0</v>
      </c>
      <c r="J168" s="100">
        <v>0</v>
      </c>
      <c r="K168" s="17">
        <v>315</v>
      </c>
      <c r="L168" s="17"/>
      <c r="M168" s="16">
        <f t="shared" si="8"/>
        <v>0</v>
      </c>
    </row>
    <row r="169" spans="1:13" s="13" customFormat="1" ht="20.100000000000001" customHeight="1" x14ac:dyDescent="0.2">
      <c r="A169" s="14" t="s">
        <v>288</v>
      </c>
      <c r="B169" s="15" t="s">
        <v>287</v>
      </c>
      <c r="C169" s="100">
        <v>0</v>
      </c>
      <c r="D169" s="100">
        <v>0</v>
      </c>
      <c r="E169" s="100"/>
      <c r="F169" s="100"/>
      <c r="G169" s="100">
        <f t="shared" si="6"/>
        <v>0</v>
      </c>
      <c r="H169" s="100">
        <f t="shared" si="7"/>
        <v>0</v>
      </c>
      <c r="I169" s="100">
        <v>0</v>
      </c>
      <c r="J169" s="100">
        <v>0</v>
      </c>
      <c r="K169" s="17">
        <v>333</v>
      </c>
      <c r="L169" s="17"/>
      <c r="M169" s="16">
        <f t="shared" si="8"/>
        <v>0</v>
      </c>
    </row>
    <row r="170" spans="1:13" s="13" customFormat="1" ht="20.100000000000001" customHeight="1" x14ac:dyDescent="0.2">
      <c r="A170" s="18">
        <v>336</v>
      </c>
      <c r="B170" s="19" t="s">
        <v>114</v>
      </c>
      <c r="C170" s="102">
        <v>0</v>
      </c>
      <c r="D170" s="102">
        <v>0</v>
      </c>
      <c r="E170" s="102"/>
      <c r="F170" s="102"/>
      <c r="G170" s="102">
        <f t="shared" si="6"/>
        <v>0</v>
      </c>
      <c r="H170" s="102">
        <f t="shared" si="7"/>
        <v>0</v>
      </c>
      <c r="I170" s="102">
        <v>0</v>
      </c>
      <c r="J170" s="102">
        <v>0</v>
      </c>
      <c r="K170" s="21"/>
      <c r="L170" s="21"/>
      <c r="M170" s="20">
        <f t="shared" si="8"/>
        <v>0</v>
      </c>
    </row>
    <row r="171" spans="1:13" s="13" customFormat="1" ht="20.100000000000001" customHeight="1" x14ac:dyDescent="0.2">
      <c r="A171" s="14">
        <v>3361</v>
      </c>
      <c r="B171" s="15" t="s">
        <v>115</v>
      </c>
      <c r="C171" s="100">
        <v>0</v>
      </c>
      <c r="D171" s="100">
        <v>0</v>
      </c>
      <c r="E171" s="100"/>
      <c r="F171" s="100"/>
      <c r="G171" s="100">
        <f t="shared" si="6"/>
        <v>0</v>
      </c>
      <c r="H171" s="100">
        <f t="shared" si="7"/>
        <v>0</v>
      </c>
      <c r="I171" s="100">
        <v>0</v>
      </c>
      <c r="J171" s="100">
        <v>0</v>
      </c>
      <c r="K171" s="17">
        <v>334</v>
      </c>
      <c r="L171" s="17"/>
      <c r="M171" s="16">
        <f t="shared" si="8"/>
        <v>0</v>
      </c>
    </row>
    <row r="172" spans="1:13" s="13" customFormat="1" ht="20.100000000000001" customHeight="1" x14ac:dyDescent="0.2">
      <c r="A172" s="14" t="s">
        <v>290</v>
      </c>
      <c r="B172" s="15" t="s">
        <v>291</v>
      </c>
      <c r="C172" s="100">
        <v>0</v>
      </c>
      <c r="D172" s="100">
        <v>0</v>
      </c>
      <c r="E172" s="100"/>
      <c r="F172" s="100"/>
      <c r="G172" s="100">
        <f t="shared" si="6"/>
        <v>0</v>
      </c>
      <c r="H172" s="100">
        <f t="shared" si="7"/>
        <v>0</v>
      </c>
      <c r="I172" s="100">
        <v>0</v>
      </c>
      <c r="J172" s="100">
        <v>0</v>
      </c>
      <c r="K172" s="17">
        <v>316</v>
      </c>
      <c r="L172" s="17"/>
      <c r="M172" s="16">
        <f t="shared" si="8"/>
        <v>0</v>
      </c>
    </row>
    <row r="173" spans="1:13" s="13" customFormat="1" ht="20.100000000000001" customHeight="1" x14ac:dyDescent="0.2">
      <c r="A173" s="14" t="s">
        <v>292</v>
      </c>
      <c r="B173" s="15" t="s">
        <v>293</v>
      </c>
      <c r="C173" s="100">
        <v>0</v>
      </c>
      <c r="D173" s="100">
        <v>0</v>
      </c>
      <c r="E173" s="100"/>
      <c r="F173" s="100"/>
      <c r="G173" s="100">
        <f t="shared" si="6"/>
        <v>0</v>
      </c>
      <c r="H173" s="100">
        <f t="shared" si="7"/>
        <v>0</v>
      </c>
      <c r="I173" s="100">
        <v>0</v>
      </c>
      <c r="J173" s="100">
        <v>0</v>
      </c>
      <c r="K173" s="17">
        <v>335</v>
      </c>
      <c r="L173" s="17"/>
      <c r="M173" s="16">
        <f t="shared" si="8"/>
        <v>0</v>
      </c>
    </row>
    <row r="174" spans="1:13" s="13" customFormat="1" ht="30" customHeight="1" x14ac:dyDescent="0.2">
      <c r="A174" s="14" t="s">
        <v>296</v>
      </c>
      <c r="B174" s="15" t="s">
        <v>294</v>
      </c>
      <c r="C174" s="100">
        <v>0</v>
      </c>
      <c r="D174" s="100">
        <v>0</v>
      </c>
      <c r="E174" s="100"/>
      <c r="F174" s="100"/>
      <c r="G174" s="100">
        <f t="shared" si="6"/>
        <v>0</v>
      </c>
      <c r="H174" s="100">
        <f t="shared" si="7"/>
        <v>0</v>
      </c>
      <c r="I174" s="100">
        <v>0</v>
      </c>
      <c r="J174" s="100">
        <v>0</v>
      </c>
      <c r="K174" s="17">
        <v>316</v>
      </c>
      <c r="L174" s="17"/>
      <c r="M174" s="16">
        <f t="shared" si="8"/>
        <v>0</v>
      </c>
    </row>
    <row r="175" spans="1:13" s="13" customFormat="1" ht="35.25" customHeight="1" x14ac:dyDescent="0.2">
      <c r="A175" s="14" t="s">
        <v>297</v>
      </c>
      <c r="B175" s="15" t="s">
        <v>295</v>
      </c>
      <c r="C175" s="100">
        <v>0</v>
      </c>
      <c r="D175" s="100">
        <v>0</v>
      </c>
      <c r="E175" s="100"/>
      <c r="F175" s="100"/>
      <c r="G175" s="100">
        <f t="shared" si="6"/>
        <v>0</v>
      </c>
      <c r="H175" s="100">
        <f t="shared" si="7"/>
        <v>0</v>
      </c>
      <c r="I175" s="100">
        <v>0</v>
      </c>
      <c r="J175" s="100">
        <v>0</v>
      </c>
      <c r="K175" s="17">
        <v>335</v>
      </c>
      <c r="L175" s="17"/>
      <c r="M175" s="16">
        <f t="shared" si="8"/>
        <v>0</v>
      </c>
    </row>
    <row r="176" spans="1:13" s="461" customFormat="1" ht="20.100000000000001" customHeight="1" x14ac:dyDescent="0.2">
      <c r="A176" s="456" t="s">
        <v>300</v>
      </c>
      <c r="B176" s="457" t="s">
        <v>298</v>
      </c>
      <c r="C176" s="458">
        <v>0</v>
      </c>
      <c r="D176" s="458">
        <v>3134100503</v>
      </c>
      <c r="E176" s="458">
        <v>3134100503</v>
      </c>
      <c r="F176" s="458"/>
      <c r="G176" s="458">
        <f t="shared" si="6"/>
        <v>0</v>
      </c>
      <c r="H176" s="458">
        <f t="shared" si="7"/>
        <v>0</v>
      </c>
      <c r="I176" s="458">
        <v>0</v>
      </c>
      <c r="J176" s="458"/>
      <c r="K176" s="462">
        <v>316</v>
      </c>
      <c r="L176" s="459"/>
      <c r="M176" s="460">
        <f t="shared" si="8"/>
        <v>2</v>
      </c>
    </row>
    <row r="177" spans="1:13" s="13" customFormat="1" ht="20.100000000000001" customHeight="1" x14ac:dyDescent="0.2">
      <c r="A177" s="14" t="s">
        <v>301</v>
      </c>
      <c r="B177" s="15" t="s">
        <v>299</v>
      </c>
      <c r="C177" s="100">
        <v>0</v>
      </c>
      <c r="D177" s="100">
        <v>0</v>
      </c>
      <c r="E177" s="100"/>
      <c r="F177" s="100"/>
      <c r="G177" s="100">
        <f t="shared" si="6"/>
        <v>0</v>
      </c>
      <c r="H177" s="100">
        <f t="shared" si="7"/>
        <v>0</v>
      </c>
      <c r="I177" s="100">
        <v>0</v>
      </c>
      <c r="J177" s="100">
        <v>0</v>
      </c>
      <c r="K177" s="17">
        <v>335</v>
      </c>
      <c r="L177" s="17"/>
      <c r="M177" s="16">
        <f t="shared" si="8"/>
        <v>0</v>
      </c>
    </row>
    <row r="178" spans="1:13" s="13" customFormat="1" ht="25.5" x14ac:dyDescent="0.2">
      <c r="A178" s="18">
        <v>337</v>
      </c>
      <c r="B178" s="19" t="s">
        <v>116</v>
      </c>
      <c r="C178" s="102">
        <v>0</v>
      </c>
      <c r="D178" s="102">
        <v>0</v>
      </c>
      <c r="E178" s="102"/>
      <c r="F178" s="102"/>
      <c r="G178" s="102">
        <f t="shared" si="6"/>
        <v>0</v>
      </c>
      <c r="H178" s="102">
        <f t="shared" si="7"/>
        <v>0</v>
      </c>
      <c r="I178" s="102">
        <v>0</v>
      </c>
      <c r="J178" s="102">
        <v>0</v>
      </c>
      <c r="K178" s="21"/>
      <c r="L178" s="21"/>
      <c r="M178" s="20">
        <f t="shared" si="8"/>
        <v>0</v>
      </c>
    </row>
    <row r="179" spans="1:13" s="13" customFormat="1" ht="30" customHeight="1" x14ac:dyDescent="0.2">
      <c r="A179" s="14">
        <v>337</v>
      </c>
      <c r="B179" s="15" t="s">
        <v>116</v>
      </c>
      <c r="C179" s="100">
        <v>0</v>
      </c>
      <c r="D179" s="100">
        <v>0</v>
      </c>
      <c r="E179" s="100"/>
      <c r="F179" s="100"/>
      <c r="G179" s="100">
        <f t="shared" si="6"/>
        <v>0</v>
      </c>
      <c r="H179" s="100">
        <f t="shared" si="7"/>
        <v>0</v>
      </c>
      <c r="I179" s="100">
        <v>0</v>
      </c>
      <c r="J179" s="100">
        <v>0</v>
      </c>
      <c r="K179" s="17">
        <v>317</v>
      </c>
      <c r="L179" s="17">
        <v>134</v>
      </c>
      <c r="M179" s="16">
        <f t="shared" si="8"/>
        <v>0</v>
      </c>
    </row>
    <row r="180" spans="1:13" s="13" customFormat="1" ht="20.100000000000001" customHeight="1" x14ac:dyDescent="0.2">
      <c r="A180" s="18">
        <v>338</v>
      </c>
      <c r="B180" s="19" t="s">
        <v>117</v>
      </c>
      <c r="C180" s="102">
        <v>0</v>
      </c>
      <c r="D180" s="102">
        <v>0</v>
      </c>
      <c r="E180" s="102"/>
      <c r="F180" s="102"/>
      <c r="G180" s="102">
        <f t="shared" si="6"/>
        <v>0</v>
      </c>
      <c r="H180" s="102">
        <f t="shared" si="7"/>
        <v>0</v>
      </c>
      <c r="I180" s="102">
        <v>0</v>
      </c>
      <c r="J180" s="102">
        <v>0</v>
      </c>
      <c r="K180" s="21"/>
      <c r="L180" s="21"/>
      <c r="M180" s="20">
        <f t="shared" si="8"/>
        <v>0</v>
      </c>
    </row>
    <row r="181" spans="1:13" s="13" customFormat="1" ht="20.100000000000001" customHeight="1" x14ac:dyDescent="0.2">
      <c r="A181" s="14" t="s">
        <v>306</v>
      </c>
      <c r="B181" s="15" t="s">
        <v>118</v>
      </c>
      <c r="C181" s="100">
        <v>0</v>
      </c>
      <c r="D181" s="100">
        <v>0</v>
      </c>
      <c r="E181" s="100"/>
      <c r="F181" s="100"/>
      <c r="G181" s="100">
        <f t="shared" si="6"/>
        <v>0</v>
      </c>
      <c r="H181" s="100">
        <f t="shared" si="7"/>
        <v>0</v>
      </c>
      <c r="I181" s="100">
        <v>0</v>
      </c>
      <c r="J181" s="100">
        <v>0</v>
      </c>
      <c r="K181" s="17"/>
      <c r="L181" s="17"/>
      <c r="M181" s="16">
        <f t="shared" si="8"/>
        <v>0</v>
      </c>
    </row>
    <row r="182" spans="1:13" s="13" customFormat="1" ht="20.100000000000001" customHeight="1" x14ac:dyDescent="0.2">
      <c r="A182" s="14" t="s">
        <v>307</v>
      </c>
      <c r="B182" s="15" t="s">
        <v>308</v>
      </c>
      <c r="C182" s="100">
        <v>0</v>
      </c>
      <c r="D182" s="100">
        <v>0</v>
      </c>
      <c r="E182" s="100"/>
      <c r="F182" s="100"/>
      <c r="G182" s="100">
        <f t="shared" si="6"/>
        <v>0</v>
      </c>
      <c r="H182" s="100">
        <f t="shared" si="7"/>
        <v>0</v>
      </c>
      <c r="I182" s="100">
        <v>0</v>
      </c>
      <c r="J182" s="100">
        <v>0</v>
      </c>
      <c r="K182" s="17"/>
      <c r="L182" s="17"/>
      <c r="M182" s="16">
        <f t="shared" si="8"/>
        <v>0</v>
      </c>
    </row>
    <row r="183" spans="1:13" s="13" customFormat="1" ht="20.100000000000001" customHeight="1" x14ac:dyDescent="0.2">
      <c r="A183" s="14">
        <v>3382</v>
      </c>
      <c r="B183" s="15" t="s">
        <v>119</v>
      </c>
      <c r="C183" s="100">
        <v>0</v>
      </c>
      <c r="D183" s="100">
        <v>1713000</v>
      </c>
      <c r="E183" s="100"/>
      <c r="F183" s="100"/>
      <c r="G183" s="100">
        <f t="shared" si="6"/>
        <v>0</v>
      </c>
      <c r="H183" s="100">
        <f t="shared" si="7"/>
        <v>1713000</v>
      </c>
      <c r="I183" s="100">
        <v>0</v>
      </c>
      <c r="J183" s="100">
        <v>1634000</v>
      </c>
      <c r="K183" s="17">
        <v>319</v>
      </c>
      <c r="L183" s="17"/>
      <c r="M183" s="16">
        <f t="shared" si="8"/>
        <v>3</v>
      </c>
    </row>
    <row r="184" spans="1:13" s="13" customFormat="1" ht="20.100000000000001" customHeight="1" x14ac:dyDescent="0.2">
      <c r="A184" s="14">
        <v>3383</v>
      </c>
      <c r="B184" s="15" t="s">
        <v>120</v>
      </c>
      <c r="C184" s="100">
        <v>0</v>
      </c>
      <c r="D184" s="100">
        <v>0</v>
      </c>
      <c r="E184" s="100"/>
      <c r="F184" s="100"/>
      <c r="G184" s="100">
        <f t="shared" si="6"/>
        <v>0</v>
      </c>
      <c r="H184" s="100">
        <f t="shared" si="7"/>
        <v>0</v>
      </c>
      <c r="I184" s="100">
        <v>0</v>
      </c>
      <c r="J184" s="100">
        <v>0</v>
      </c>
      <c r="K184" s="17">
        <v>319</v>
      </c>
      <c r="L184" s="17"/>
      <c r="M184" s="16">
        <f t="shared" si="8"/>
        <v>0</v>
      </c>
    </row>
    <row r="185" spans="1:13" s="13" customFormat="1" ht="20.100000000000001" customHeight="1" x14ac:dyDescent="0.2">
      <c r="A185" s="14">
        <v>3384</v>
      </c>
      <c r="B185" s="15" t="s">
        <v>121</v>
      </c>
      <c r="C185" s="100">
        <v>0</v>
      </c>
      <c r="D185" s="100">
        <v>0</v>
      </c>
      <c r="E185" s="100"/>
      <c r="F185" s="100"/>
      <c r="G185" s="100">
        <f t="shared" si="6"/>
        <v>0</v>
      </c>
      <c r="H185" s="100">
        <f t="shared" si="7"/>
        <v>0</v>
      </c>
      <c r="I185" s="100">
        <v>0</v>
      </c>
      <c r="J185" s="100">
        <v>0</v>
      </c>
      <c r="K185" s="17"/>
      <c r="L185" s="17"/>
      <c r="M185" s="16">
        <f t="shared" si="8"/>
        <v>0</v>
      </c>
    </row>
    <row r="186" spans="1:13" s="13" customFormat="1" ht="20.100000000000001" customHeight="1" x14ac:dyDescent="0.2">
      <c r="A186" s="14" t="s">
        <v>309</v>
      </c>
      <c r="B186" s="15" t="s">
        <v>310</v>
      </c>
      <c r="C186" s="100">
        <v>0</v>
      </c>
      <c r="D186" s="100">
        <v>0</v>
      </c>
      <c r="E186" s="100"/>
      <c r="F186" s="100"/>
      <c r="G186" s="100">
        <f t="shared" si="6"/>
        <v>0</v>
      </c>
      <c r="H186" s="100">
        <f t="shared" si="7"/>
        <v>0</v>
      </c>
      <c r="I186" s="100">
        <v>0</v>
      </c>
      <c r="J186" s="100">
        <v>0</v>
      </c>
      <c r="K186" s="17"/>
      <c r="L186" s="17"/>
      <c r="M186" s="16">
        <f t="shared" si="8"/>
        <v>0</v>
      </c>
    </row>
    <row r="187" spans="1:13" s="13" customFormat="1" ht="20.100000000000001" customHeight="1" x14ac:dyDescent="0.2">
      <c r="A187" s="14" t="s">
        <v>311</v>
      </c>
      <c r="B187" s="15" t="s">
        <v>312</v>
      </c>
      <c r="C187" s="100">
        <v>0</v>
      </c>
      <c r="D187" s="100">
        <v>0</v>
      </c>
      <c r="E187" s="100"/>
      <c r="F187" s="100"/>
      <c r="G187" s="100">
        <f t="shared" si="6"/>
        <v>0</v>
      </c>
      <c r="H187" s="100">
        <f t="shared" si="7"/>
        <v>0</v>
      </c>
      <c r="I187" s="100">
        <v>0</v>
      </c>
      <c r="J187" s="100">
        <v>0</v>
      </c>
      <c r="K187" s="17"/>
      <c r="L187" s="17"/>
      <c r="M187" s="16">
        <f t="shared" si="8"/>
        <v>0</v>
      </c>
    </row>
    <row r="188" spans="1:13" s="13" customFormat="1" ht="20.100000000000001" customHeight="1" x14ac:dyDescent="0.2">
      <c r="A188" s="14">
        <v>3386</v>
      </c>
      <c r="B188" s="15" t="s">
        <v>122</v>
      </c>
      <c r="C188" s="100">
        <v>0</v>
      </c>
      <c r="D188" s="100">
        <v>0</v>
      </c>
      <c r="E188" s="100"/>
      <c r="F188" s="100"/>
      <c r="G188" s="100">
        <f t="shared" si="6"/>
        <v>0</v>
      </c>
      <c r="H188" s="100">
        <f t="shared" si="7"/>
        <v>0</v>
      </c>
      <c r="I188" s="100">
        <v>0</v>
      </c>
      <c r="J188" s="100">
        <v>0</v>
      </c>
      <c r="K188" s="17"/>
      <c r="L188" s="17"/>
      <c r="M188" s="16">
        <f t="shared" si="8"/>
        <v>0</v>
      </c>
    </row>
    <row r="189" spans="1:13" s="13" customFormat="1" ht="20.100000000000001" customHeight="1" x14ac:dyDescent="0.2">
      <c r="A189" s="14" t="s">
        <v>302</v>
      </c>
      <c r="B189" s="15" t="s">
        <v>304</v>
      </c>
      <c r="C189" s="100">
        <v>0</v>
      </c>
      <c r="D189" s="100">
        <v>0</v>
      </c>
      <c r="E189" s="100"/>
      <c r="F189" s="100"/>
      <c r="G189" s="100">
        <f t="shared" si="6"/>
        <v>0</v>
      </c>
      <c r="H189" s="100">
        <f t="shared" si="7"/>
        <v>0</v>
      </c>
      <c r="I189" s="100">
        <v>0</v>
      </c>
      <c r="J189" s="100">
        <v>0</v>
      </c>
      <c r="K189" s="17">
        <v>318</v>
      </c>
      <c r="L189" s="17"/>
      <c r="M189" s="16">
        <f t="shared" si="8"/>
        <v>0</v>
      </c>
    </row>
    <row r="190" spans="1:13" s="13" customFormat="1" ht="20.100000000000001" customHeight="1" x14ac:dyDescent="0.2">
      <c r="A190" s="14" t="s">
        <v>303</v>
      </c>
      <c r="B190" s="15" t="s">
        <v>305</v>
      </c>
      <c r="C190" s="100">
        <v>0</v>
      </c>
      <c r="D190" s="100">
        <v>0</v>
      </c>
      <c r="E190" s="100"/>
      <c r="F190" s="100"/>
      <c r="G190" s="100">
        <f t="shared" si="6"/>
        <v>0</v>
      </c>
      <c r="H190" s="100">
        <f t="shared" si="7"/>
        <v>0</v>
      </c>
      <c r="I190" s="100">
        <v>0</v>
      </c>
      <c r="J190" s="100">
        <v>0</v>
      </c>
      <c r="K190" s="17">
        <v>336</v>
      </c>
      <c r="L190" s="17"/>
      <c r="M190" s="16">
        <f t="shared" si="8"/>
        <v>0</v>
      </c>
    </row>
    <row r="191" spans="1:13" s="13" customFormat="1" ht="20.100000000000001" customHeight="1" x14ac:dyDescent="0.2">
      <c r="A191" s="14" t="s">
        <v>313</v>
      </c>
      <c r="B191" s="15" t="s">
        <v>117</v>
      </c>
      <c r="C191" s="100">
        <v>0</v>
      </c>
      <c r="D191" s="100">
        <v>327501100</v>
      </c>
      <c r="E191" s="100">
        <v>269800</v>
      </c>
      <c r="F191" s="100"/>
      <c r="G191" s="100">
        <f t="shared" si="6"/>
        <v>0</v>
      </c>
      <c r="H191" s="100">
        <f t="shared" si="7"/>
        <v>327231300</v>
      </c>
      <c r="I191" s="100">
        <v>0</v>
      </c>
      <c r="J191" s="100">
        <v>1559174792</v>
      </c>
      <c r="K191" s="17">
        <v>319</v>
      </c>
      <c r="L191" s="17"/>
      <c r="M191" s="16">
        <f t="shared" si="8"/>
        <v>4</v>
      </c>
    </row>
    <row r="192" spans="1:13" s="13" customFormat="1" ht="20.100000000000001" customHeight="1" x14ac:dyDescent="0.2">
      <c r="A192" s="14" t="s">
        <v>314</v>
      </c>
      <c r="B192" s="15" t="s">
        <v>117</v>
      </c>
      <c r="C192" s="100">
        <v>0</v>
      </c>
      <c r="D192" s="100">
        <v>8069000000</v>
      </c>
      <c r="E192" s="100"/>
      <c r="F192" s="100"/>
      <c r="G192" s="100">
        <f t="shared" si="6"/>
        <v>0</v>
      </c>
      <c r="H192" s="100">
        <f t="shared" si="7"/>
        <v>8069000000</v>
      </c>
      <c r="I192" s="100">
        <v>0</v>
      </c>
      <c r="J192" s="100">
        <v>3700000000</v>
      </c>
      <c r="K192" s="507">
        <v>337</v>
      </c>
      <c r="L192" s="17"/>
      <c r="M192" s="16">
        <f t="shared" si="8"/>
        <v>3</v>
      </c>
    </row>
    <row r="193" spans="1:13" s="13" customFormat="1" ht="20.100000000000001" customHeight="1" x14ac:dyDescent="0.2">
      <c r="A193" s="14" t="s">
        <v>649</v>
      </c>
      <c r="B193" s="15" t="s">
        <v>651</v>
      </c>
      <c r="C193" s="100">
        <v>19915558</v>
      </c>
      <c r="D193" s="100">
        <v>0</v>
      </c>
      <c r="E193" s="100"/>
      <c r="F193" s="100">
        <v>269800</v>
      </c>
      <c r="G193" s="100">
        <f t="shared" si="6"/>
        <v>19645758</v>
      </c>
      <c r="H193" s="100">
        <f t="shared" si="7"/>
        <v>0</v>
      </c>
      <c r="I193" s="100">
        <v>52424295</v>
      </c>
      <c r="J193" s="100">
        <v>0</v>
      </c>
      <c r="K193" s="17">
        <v>136</v>
      </c>
      <c r="L193" s="17"/>
      <c r="M193" s="16">
        <f t="shared" si="8"/>
        <v>4</v>
      </c>
    </row>
    <row r="194" spans="1:13" s="13" customFormat="1" ht="20.100000000000001" customHeight="1" x14ac:dyDescent="0.2">
      <c r="A194" s="14" t="s">
        <v>650</v>
      </c>
      <c r="B194" s="15" t="s">
        <v>652</v>
      </c>
      <c r="C194" s="100">
        <v>0</v>
      </c>
      <c r="D194" s="100">
        <v>0</v>
      </c>
      <c r="E194" s="100"/>
      <c r="F194" s="100"/>
      <c r="G194" s="100">
        <f t="shared" si="6"/>
        <v>0</v>
      </c>
      <c r="H194" s="100">
        <f t="shared" si="7"/>
        <v>0</v>
      </c>
      <c r="I194" s="100">
        <v>0</v>
      </c>
      <c r="J194" s="100">
        <v>0</v>
      </c>
      <c r="K194" s="17"/>
      <c r="L194" s="17"/>
      <c r="M194" s="16">
        <f t="shared" si="8"/>
        <v>0</v>
      </c>
    </row>
    <row r="195" spans="1:13" s="13" customFormat="1" ht="20.100000000000001" customHeight="1" x14ac:dyDescent="0.2">
      <c r="A195" s="18">
        <v>341</v>
      </c>
      <c r="B195" s="19" t="s">
        <v>123</v>
      </c>
      <c r="C195" s="102">
        <v>0</v>
      </c>
      <c r="D195" s="102">
        <v>0</v>
      </c>
      <c r="E195" s="102"/>
      <c r="F195" s="102"/>
      <c r="G195" s="102">
        <f t="shared" si="6"/>
        <v>0</v>
      </c>
      <c r="H195" s="102">
        <f t="shared" si="7"/>
        <v>0</v>
      </c>
      <c r="I195" s="102">
        <v>0</v>
      </c>
      <c r="J195" s="102">
        <v>0</v>
      </c>
      <c r="K195" s="21"/>
      <c r="L195" s="21"/>
      <c r="M195" s="20">
        <f t="shared" si="8"/>
        <v>0</v>
      </c>
    </row>
    <row r="196" spans="1:13" s="13" customFormat="1" ht="20.100000000000001" customHeight="1" x14ac:dyDescent="0.2">
      <c r="A196" s="14" t="s">
        <v>315</v>
      </c>
      <c r="B196" s="15" t="s">
        <v>316</v>
      </c>
      <c r="C196" s="100">
        <v>0</v>
      </c>
      <c r="D196" s="100">
        <v>0</v>
      </c>
      <c r="E196" s="100"/>
      <c r="F196" s="100"/>
      <c r="G196" s="100">
        <f t="shared" si="6"/>
        <v>0</v>
      </c>
      <c r="H196" s="100">
        <f t="shared" si="7"/>
        <v>0</v>
      </c>
      <c r="I196" s="100">
        <v>0</v>
      </c>
      <c r="J196" s="100">
        <v>0</v>
      </c>
      <c r="K196" s="17">
        <v>320</v>
      </c>
      <c r="L196" s="17"/>
      <c r="M196" s="16">
        <f t="shared" si="8"/>
        <v>0</v>
      </c>
    </row>
    <row r="197" spans="1:13" s="13" customFormat="1" ht="20.100000000000001" customHeight="1" x14ac:dyDescent="0.2">
      <c r="A197" s="14" t="s">
        <v>317</v>
      </c>
      <c r="B197" s="15" t="s">
        <v>318</v>
      </c>
      <c r="C197" s="100">
        <v>0</v>
      </c>
      <c r="D197" s="100">
        <v>0</v>
      </c>
      <c r="E197" s="100"/>
      <c r="F197" s="100"/>
      <c r="G197" s="100">
        <f t="shared" si="6"/>
        <v>0</v>
      </c>
      <c r="H197" s="100">
        <f t="shared" si="7"/>
        <v>0</v>
      </c>
      <c r="I197" s="100">
        <v>0</v>
      </c>
      <c r="J197" s="100">
        <v>0</v>
      </c>
      <c r="K197" s="17">
        <v>338</v>
      </c>
      <c r="L197" s="17"/>
      <c r="M197" s="16">
        <f t="shared" si="8"/>
        <v>0</v>
      </c>
    </row>
    <row r="198" spans="1:13" s="13" customFormat="1" ht="20.100000000000001" customHeight="1" x14ac:dyDescent="0.2">
      <c r="A198" s="14" t="s">
        <v>319</v>
      </c>
      <c r="B198" s="15" t="s">
        <v>320</v>
      </c>
      <c r="C198" s="100">
        <v>0</v>
      </c>
      <c r="D198" s="100">
        <v>0</v>
      </c>
      <c r="E198" s="100"/>
      <c r="F198" s="100"/>
      <c r="G198" s="100">
        <f t="shared" si="6"/>
        <v>0</v>
      </c>
      <c r="H198" s="100">
        <f t="shared" si="7"/>
        <v>0</v>
      </c>
      <c r="I198" s="100">
        <v>0</v>
      </c>
      <c r="J198" s="100">
        <v>0</v>
      </c>
      <c r="K198" s="17">
        <v>320</v>
      </c>
      <c r="L198" s="17"/>
      <c r="M198" s="16">
        <f t="shared" si="8"/>
        <v>0</v>
      </c>
    </row>
    <row r="199" spans="1:13" s="13" customFormat="1" ht="20.100000000000001" customHeight="1" x14ac:dyDescent="0.2">
      <c r="A199" s="14" t="s">
        <v>321</v>
      </c>
      <c r="B199" s="15" t="s">
        <v>322</v>
      </c>
      <c r="C199" s="100">
        <v>0</v>
      </c>
      <c r="D199" s="100">
        <v>0</v>
      </c>
      <c r="E199" s="100"/>
      <c r="F199" s="100"/>
      <c r="G199" s="100">
        <f t="shared" si="6"/>
        <v>0</v>
      </c>
      <c r="H199" s="100">
        <f t="shared" si="7"/>
        <v>0</v>
      </c>
      <c r="I199" s="100">
        <v>0</v>
      </c>
      <c r="J199" s="100">
        <v>0</v>
      </c>
      <c r="K199" s="17">
        <v>338</v>
      </c>
      <c r="L199" s="17"/>
      <c r="M199" s="16">
        <f t="shared" si="8"/>
        <v>0</v>
      </c>
    </row>
    <row r="200" spans="1:13" s="13" customFormat="1" ht="20.100000000000001" customHeight="1" x14ac:dyDescent="0.2">
      <c r="A200" s="18">
        <v>343</v>
      </c>
      <c r="B200" s="19" t="s">
        <v>124</v>
      </c>
      <c r="C200" s="102">
        <v>0</v>
      </c>
      <c r="D200" s="102">
        <v>0</v>
      </c>
      <c r="E200" s="102"/>
      <c r="F200" s="102"/>
      <c r="G200" s="102">
        <f t="shared" si="6"/>
        <v>0</v>
      </c>
      <c r="H200" s="102">
        <f t="shared" si="7"/>
        <v>0</v>
      </c>
      <c r="I200" s="102">
        <v>0</v>
      </c>
      <c r="J200" s="102">
        <v>0</v>
      </c>
      <c r="K200" s="21"/>
      <c r="L200" s="21"/>
      <c r="M200" s="20">
        <f t="shared" si="8"/>
        <v>0</v>
      </c>
    </row>
    <row r="201" spans="1:13" s="13" customFormat="1" ht="20.100000000000001" customHeight="1" x14ac:dyDescent="0.2">
      <c r="A201" s="14" t="s">
        <v>324</v>
      </c>
      <c r="B201" s="15" t="s">
        <v>323</v>
      </c>
      <c r="C201" s="100">
        <v>0</v>
      </c>
      <c r="D201" s="100">
        <v>0</v>
      </c>
      <c r="E201" s="100"/>
      <c r="F201" s="100"/>
      <c r="G201" s="100">
        <f t="shared" si="6"/>
        <v>0</v>
      </c>
      <c r="H201" s="100">
        <f t="shared" si="7"/>
        <v>0</v>
      </c>
      <c r="I201" s="100">
        <v>0</v>
      </c>
      <c r="J201" s="100">
        <v>0</v>
      </c>
      <c r="K201" s="17"/>
      <c r="L201" s="17"/>
      <c r="M201" s="16">
        <f t="shared" si="8"/>
        <v>0</v>
      </c>
    </row>
    <row r="202" spans="1:13" s="13" customFormat="1" ht="20.100000000000001" customHeight="1" x14ac:dyDescent="0.2">
      <c r="A202" s="14" t="s">
        <v>325</v>
      </c>
      <c r="B202" s="15" t="s">
        <v>326</v>
      </c>
      <c r="C202" s="100">
        <v>0</v>
      </c>
      <c r="D202" s="100">
        <v>0</v>
      </c>
      <c r="E202" s="100"/>
      <c r="F202" s="100"/>
      <c r="G202" s="100">
        <f t="shared" si="6"/>
        <v>0</v>
      </c>
      <c r="H202" s="100">
        <f t="shared" si="7"/>
        <v>0</v>
      </c>
      <c r="I202" s="100">
        <v>0</v>
      </c>
      <c r="J202" s="100">
        <v>0</v>
      </c>
      <c r="K202" s="17"/>
      <c r="L202" s="17"/>
      <c r="M202" s="16">
        <f t="shared" si="8"/>
        <v>0</v>
      </c>
    </row>
    <row r="203" spans="1:13" s="13" customFormat="1" ht="20.100000000000001" customHeight="1" x14ac:dyDescent="0.2">
      <c r="A203" s="14">
        <v>34312</v>
      </c>
      <c r="B203" s="15" t="s">
        <v>125</v>
      </c>
      <c r="C203" s="100">
        <v>0</v>
      </c>
      <c r="D203" s="100">
        <v>0</v>
      </c>
      <c r="E203" s="100"/>
      <c r="F203" s="100"/>
      <c r="G203" s="100">
        <f t="shared" ref="G203:G259" si="9">IF((C203+E203-D203-F203)&gt;0,(C203+E203-D203-F203),0)</f>
        <v>0</v>
      </c>
      <c r="H203" s="100">
        <f t="shared" ref="H203:H259" si="10">IF((D203+F203-E203-G203)&gt;0,(D203+F203-E203-G203),0)</f>
        <v>0</v>
      </c>
      <c r="I203" s="100">
        <v>0</v>
      </c>
      <c r="J203" s="100">
        <v>0</v>
      </c>
      <c r="K203" s="17"/>
      <c r="L203" s="17"/>
      <c r="M203" s="16">
        <f t="shared" si="8"/>
        <v>0</v>
      </c>
    </row>
    <row r="204" spans="1:13" s="13" customFormat="1" ht="20.100000000000001" customHeight="1" x14ac:dyDescent="0.2">
      <c r="A204" s="14">
        <v>34313</v>
      </c>
      <c r="B204" s="15" t="s">
        <v>126</v>
      </c>
      <c r="C204" s="100">
        <v>0</v>
      </c>
      <c r="D204" s="100">
        <v>0</v>
      </c>
      <c r="E204" s="100"/>
      <c r="F204" s="100"/>
      <c r="G204" s="100">
        <f t="shared" si="9"/>
        <v>0</v>
      </c>
      <c r="H204" s="100">
        <f t="shared" si="10"/>
        <v>0</v>
      </c>
      <c r="I204" s="100">
        <v>0</v>
      </c>
      <c r="J204" s="100">
        <v>0</v>
      </c>
      <c r="K204" s="17"/>
      <c r="L204" s="17"/>
      <c r="M204" s="16">
        <f t="shared" ref="M204:M259" si="11">COUNTIF(C204:J204,"&gt;0")</f>
        <v>0</v>
      </c>
    </row>
    <row r="205" spans="1:13" s="13" customFormat="1" ht="20.100000000000001" customHeight="1" x14ac:dyDescent="0.2">
      <c r="A205" s="14">
        <v>3432</v>
      </c>
      <c r="B205" s="15" t="s">
        <v>127</v>
      </c>
      <c r="C205" s="100">
        <v>0</v>
      </c>
      <c r="D205" s="100">
        <v>0</v>
      </c>
      <c r="E205" s="100"/>
      <c r="F205" s="100"/>
      <c r="G205" s="100">
        <f t="shared" si="9"/>
        <v>0</v>
      </c>
      <c r="H205" s="100">
        <f t="shared" si="10"/>
        <v>0</v>
      </c>
      <c r="I205" s="100">
        <v>0</v>
      </c>
      <c r="J205" s="100">
        <v>0</v>
      </c>
      <c r="K205" s="17"/>
      <c r="L205" s="17"/>
      <c r="M205" s="16">
        <f t="shared" si="11"/>
        <v>0</v>
      </c>
    </row>
    <row r="206" spans="1:13" s="13" customFormat="1" ht="20.100000000000001" customHeight="1" x14ac:dyDescent="0.2">
      <c r="A206" s="18">
        <v>344</v>
      </c>
      <c r="B206" s="19" t="s">
        <v>128</v>
      </c>
      <c r="C206" s="102">
        <v>0</v>
      </c>
      <c r="D206" s="102">
        <v>0</v>
      </c>
      <c r="E206" s="102"/>
      <c r="F206" s="102"/>
      <c r="G206" s="102">
        <f t="shared" si="9"/>
        <v>0</v>
      </c>
      <c r="H206" s="102">
        <f t="shared" si="10"/>
        <v>0</v>
      </c>
      <c r="I206" s="102">
        <v>0</v>
      </c>
      <c r="J206" s="102">
        <v>0</v>
      </c>
      <c r="K206" s="21"/>
      <c r="L206" s="21"/>
      <c r="M206" s="20">
        <f t="shared" si="11"/>
        <v>0</v>
      </c>
    </row>
    <row r="207" spans="1:13" s="13" customFormat="1" ht="20.100000000000001" customHeight="1" x14ac:dyDescent="0.2">
      <c r="A207" s="14" t="s">
        <v>327</v>
      </c>
      <c r="B207" s="15" t="s">
        <v>329</v>
      </c>
      <c r="C207" s="100">
        <v>0</v>
      </c>
      <c r="D207" s="100">
        <v>0</v>
      </c>
      <c r="E207" s="100"/>
      <c r="F207" s="100"/>
      <c r="G207" s="100">
        <f t="shared" si="9"/>
        <v>0</v>
      </c>
      <c r="H207" s="100">
        <f t="shared" si="10"/>
        <v>0</v>
      </c>
      <c r="I207" s="100">
        <v>0</v>
      </c>
      <c r="J207" s="100">
        <v>0</v>
      </c>
      <c r="K207" s="17"/>
      <c r="L207" s="17"/>
      <c r="M207" s="16">
        <f t="shared" si="11"/>
        <v>0</v>
      </c>
    </row>
    <row r="208" spans="1:13" s="13" customFormat="1" ht="20.100000000000001" customHeight="1" x14ac:dyDescent="0.2">
      <c r="A208" s="14" t="s">
        <v>328</v>
      </c>
      <c r="B208" s="15" t="s">
        <v>330</v>
      </c>
      <c r="C208" s="100">
        <v>0</v>
      </c>
      <c r="D208" s="100">
        <v>0</v>
      </c>
      <c r="E208" s="100"/>
      <c r="F208" s="100"/>
      <c r="G208" s="100">
        <f t="shared" si="9"/>
        <v>0</v>
      </c>
      <c r="H208" s="100">
        <f t="shared" si="10"/>
        <v>0</v>
      </c>
      <c r="I208" s="100">
        <v>0</v>
      </c>
      <c r="J208" s="100">
        <v>0</v>
      </c>
      <c r="K208" s="17"/>
      <c r="L208" s="17"/>
      <c r="M208" s="16">
        <f t="shared" si="11"/>
        <v>0</v>
      </c>
    </row>
    <row r="209" spans="1:13" s="13" customFormat="1" ht="20.100000000000001" customHeight="1" x14ac:dyDescent="0.2">
      <c r="A209" s="18">
        <v>347</v>
      </c>
      <c r="B209" s="19" t="s">
        <v>129</v>
      </c>
      <c r="C209" s="102">
        <v>0</v>
      </c>
      <c r="D209" s="102">
        <v>0</v>
      </c>
      <c r="E209" s="102"/>
      <c r="F209" s="102"/>
      <c r="G209" s="102">
        <f t="shared" si="9"/>
        <v>0</v>
      </c>
      <c r="H209" s="102">
        <f t="shared" si="10"/>
        <v>0</v>
      </c>
      <c r="I209" s="102">
        <v>0</v>
      </c>
      <c r="J209" s="102">
        <v>0</v>
      </c>
      <c r="K209" s="21"/>
      <c r="L209" s="21"/>
      <c r="M209" s="20">
        <f t="shared" si="11"/>
        <v>0</v>
      </c>
    </row>
    <row r="210" spans="1:13" s="13" customFormat="1" ht="20.100000000000001" customHeight="1" x14ac:dyDescent="0.2">
      <c r="A210" s="14">
        <v>347</v>
      </c>
      <c r="B210" s="15" t="s">
        <v>129</v>
      </c>
      <c r="C210" s="100">
        <v>0</v>
      </c>
      <c r="D210" s="100">
        <v>0</v>
      </c>
      <c r="E210" s="100"/>
      <c r="F210" s="100"/>
      <c r="G210" s="100">
        <f t="shared" si="9"/>
        <v>0</v>
      </c>
      <c r="H210" s="100">
        <f t="shared" si="10"/>
        <v>0</v>
      </c>
      <c r="I210" s="100">
        <v>0</v>
      </c>
      <c r="J210" s="100">
        <v>0</v>
      </c>
      <c r="K210" s="17">
        <v>341</v>
      </c>
      <c r="L210" s="17"/>
      <c r="M210" s="16">
        <f t="shared" si="11"/>
        <v>0</v>
      </c>
    </row>
    <row r="211" spans="1:13" s="13" customFormat="1" ht="20.100000000000001" customHeight="1" x14ac:dyDescent="0.2">
      <c r="A211" s="18">
        <v>352</v>
      </c>
      <c r="B211" s="19" t="s">
        <v>130</v>
      </c>
      <c r="C211" s="102">
        <v>0</v>
      </c>
      <c r="D211" s="102">
        <v>0</v>
      </c>
      <c r="E211" s="102"/>
      <c r="F211" s="102"/>
      <c r="G211" s="102">
        <f t="shared" si="9"/>
        <v>0</v>
      </c>
      <c r="H211" s="102">
        <f t="shared" si="10"/>
        <v>0</v>
      </c>
      <c r="I211" s="102">
        <v>0</v>
      </c>
      <c r="J211" s="102">
        <v>0</v>
      </c>
      <c r="K211" s="21"/>
      <c r="L211" s="21"/>
      <c r="M211" s="20">
        <f t="shared" si="11"/>
        <v>0</v>
      </c>
    </row>
    <row r="212" spans="1:13" s="13" customFormat="1" ht="20.100000000000001" customHeight="1" x14ac:dyDescent="0.2">
      <c r="A212" s="14" t="s">
        <v>331</v>
      </c>
      <c r="B212" s="15" t="s">
        <v>131</v>
      </c>
      <c r="C212" s="100">
        <v>0</v>
      </c>
      <c r="D212" s="100">
        <v>0</v>
      </c>
      <c r="E212" s="100"/>
      <c r="F212" s="100"/>
      <c r="G212" s="100">
        <f t="shared" si="9"/>
        <v>0</v>
      </c>
      <c r="H212" s="100">
        <f t="shared" si="10"/>
        <v>0</v>
      </c>
      <c r="I212" s="100">
        <v>0</v>
      </c>
      <c r="J212" s="100">
        <v>0</v>
      </c>
      <c r="K212" s="17">
        <v>321</v>
      </c>
      <c r="L212" s="17"/>
      <c r="M212" s="16">
        <f t="shared" si="11"/>
        <v>0</v>
      </c>
    </row>
    <row r="213" spans="1:13" s="13" customFormat="1" ht="20.100000000000001" customHeight="1" x14ac:dyDescent="0.2">
      <c r="A213" s="14" t="s">
        <v>332</v>
      </c>
      <c r="B213" s="15" t="s">
        <v>131</v>
      </c>
      <c r="C213" s="100">
        <v>0</v>
      </c>
      <c r="D213" s="100">
        <v>0</v>
      </c>
      <c r="E213" s="100"/>
      <c r="F213" s="100"/>
      <c r="G213" s="100">
        <f t="shared" si="9"/>
        <v>0</v>
      </c>
      <c r="H213" s="100">
        <f t="shared" si="10"/>
        <v>0</v>
      </c>
      <c r="I213" s="100">
        <v>0</v>
      </c>
      <c r="J213" s="100">
        <v>0</v>
      </c>
      <c r="K213" s="17"/>
      <c r="L213" s="17"/>
      <c r="M213" s="16">
        <f t="shared" si="11"/>
        <v>0</v>
      </c>
    </row>
    <row r="214" spans="1:13" s="13" customFormat="1" ht="20.100000000000001" customHeight="1" x14ac:dyDescent="0.2">
      <c r="A214" s="14" t="s">
        <v>333</v>
      </c>
      <c r="B214" s="15" t="s">
        <v>132</v>
      </c>
      <c r="C214" s="100">
        <v>0</v>
      </c>
      <c r="D214" s="100">
        <v>0</v>
      </c>
      <c r="E214" s="100"/>
      <c r="F214" s="100"/>
      <c r="G214" s="100">
        <f t="shared" si="9"/>
        <v>0</v>
      </c>
      <c r="H214" s="100">
        <f t="shared" si="10"/>
        <v>0</v>
      </c>
      <c r="I214" s="100">
        <v>0</v>
      </c>
      <c r="J214" s="100">
        <v>0</v>
      </c>
      <c r="K214" s="17">
        <v>321</v>
      </c>
      <c r="L214" s="17"/>
      <c r="M214" s="16">
        <f t="shared" si="11"/>
        <v>0</v>
      </c>
    </row>
    <row r="215" spans="1:13" s="13" customFormat="1" ht="20.100000000000001" customHeight="1" x14ac:dyDescent="0.2">
      <c r="A215" s="14" t="s">
        <v>334</v>
      </c>
      <c r="B215" s="15" t="s">
        <v>132</v>
      </c>
      <c r="C215" s="100">
        <v>0</v>
      </c>
      <c r="D215" s="100">
        <v>0</v>
      </c>
      <c r="E215" s="100"/>
      <c r="F215" s="100"/>
      <c r="G215" s="100">
        <f t="shared" si="9"/>
        <v>0</v>
      </c>
      <c r="H215" s="100">
        <f t="shared" si="10"/>
        <v>0</v>
      </c>
      <c r="I215" s="100">
        <v>0</v>
      </c>
      <c r="J215" s="100">
        <v>0</v>
      </c>
      <c r="K215" s="17"/>
      <c r="L215" s="17"/>
      <c r="M215" s="16">
        <f t="shared" si="11"/>
        <v>0</v>
      </c>
    </row>
    <row r="216" spans="1:13" s="13" customFormat="1" ht="20.100000000000001" customHeight="1" x14ac:dyDescent="0.2">
      <c r="A216" s="14" t="s">
        <v>335</v>
      </c>
      <c r="B216" s="15" t="s">
        <v>133</v>
      </c>
      <c r="C216" s="100">
        <v>0</v>
      </c>
      <c r="D216" s="100">
        <v>0</v>
      </c>
      <c r="E216" s="100"/>
      <c r="F216" s="100"/>
      <c r="G216" s="100">
        <f t="shared" si="9"/>
        <v>0</v>
      </c>
      <c r="H216" s="100">
        <f t="shared" si="10"/>
        <v>0</v>
      </c>
      <c r="I216" s="100">
        <v>0</v>
      </c>
      <c r="J216" s="100">
        <v>0</v>
      </c>
      <c r="K216" s="17">
        <v>321</v>
      </c>
      <c r="L216" s="17"/>
      <c r="M216" s="16">
        <f t="shared" si="11"/>
        <v>0</v>
      </c>
    </row>
    <row r="217" spans="1:13" s="13" customFormat="1" ht="20.100000000000001" customHeight="1" x14ac:dyDescent="0.2">
      <c r="A217" s="14" t="s">
        <v>336</v>
      </c>
      <c r="B217" s="15" t="s">
        <v>133</v>
      </c>
      <c r="C217" s="100">
        <v>0</v>
      </c>
      <c r="D217" s="100">
        <v>0</v>
      </c>
      <c r="E217" s="100"/>
      <c r="F217" s="100"/>
      <c r="G217" s="100">
        <f t="shared" si="9"/>
        <v>0</v>
      </c>
      <c r="H217" s="100">
        <f t="shared" si="10"/>
        <v>0</v>
      </c>
      <c r="I217" s="100">
        <v>0</v>
      </c>
      <c r="J217" s="100">
        <v>0</v>
      </c>
      <c r="K217" s="17"/>
      <c r="L217" s="17"/>
      <c r="M217" s="16">
        <f t="shared" si="11"/>
        <v>0</v>
      </c>
    </row>
    <row r="218" spans="1:13" s="13" customFormat="1" ht="20.100000000000001" customHeight="1" x14ac:dyDescent="0.2">
      <c r="A218" s="14" t="s">
        <v>337</v>
      </c>
      <c r="B218" s="15" t="s">
        <v>134</v>
      </c>
      <c r="C218" s="100">
        <v>0</v>
      </c>
      <c r="D218" s="100">
        <v>0</v>
      </c>
      <c r="E218" s="100"/>
      <c r="F218" s="100"/>
      <c r="G218" s="100">
        <f t="shared" si="9"/>
        <v>0</v>
      </c>
      <c r="H218" s="100">
        <f t="shared" si="10"/>
        <v>0</v>
      </c>
      <c r="I218" s="100">
        <v>0</v>
      </c>
      <c r="J218" s="100">
        <v>0</v>
      </c>
      <c r="K218" s="17">
        <v>321</v>
      </c>
      <c r="L218" s="17"/>
      <c r="M218" s="16">
        <f t="shared" si="11"/>
        <v>0</v>
      </c>
    </row>
    <row r="219" spans="1:13" s="13" customFormat="1" ht="20.100000000000001" customHeight="1" x14ac:dyDescent="0.2">
      <c r="A219" s="14" t="s">
        <v>338</v>
      </c>
      <c r="B219" s="15" t="s">
        <v>134</v>
      </c>
      <c r="C219" s="100">
        <v>0</v>
      </c>
      <c r="D219" s="100">
        <v>0</v>
      </c>
      <c r="E219" s="100"/>
      <c r="F219" s="100"/>
      <c r="G219" s="100">
        <f t="shared" si="9"/>
        <v>0</v>
      </c>
      <c r="H219" s="100">
        <f t="shared" si="10"/>
        <v>0</v>
      </c>
      <c r="I219" s="100">
        <v>0</v>
      </c>
      <c r="J219" s="100">
        <v>0</v>
      </c>
      <c r="K219" s="17"/>
      <c r="L219" s="17"/>
      <c r="M219" s="16">
        <f t="shared" si="11"/>
        <v>0</v>
      </c>
    </row>
    <row r="220" spans="1:13" s="13" customFormat="1" ht="20.100000000000001" customHeight="1" x14ac:dyDescent="0.2">
      <c r="A220" s="18">
        <v>353</v>
      </c>
      <c r="B220" s="19" t="s">
        <v>135</v>
      </c>
      <c r="C220" s="102">
        <v>0</v>
      </c>
      <c r="D220" s="102">
        <v>0</v>
      </c>
      <c r="E220" s="102"/>
      <c r="F220" s="102"/>
      <c r="G220" s="102">
        <f t="shared" si="9"/>
        <v>0</v>
      </c>
      <c r="H220" s="102">
        <f t="shared" si="10"/>
        <v>0</v>
      </c>
      <c r="I220" s="102">
        <v>0</v>
      </c>
      <c r="J220" s="102">
        <v>0</v>
      </c>
      <c r="K220" s="21"/>
      <c r="L220" s="21"/>
      <c r="M220" s="20">
        <f t="shared" si="11"/>
        <v>0</v>
      </c>
    </row>
    <row r="221" spans="1:13" s="13" customFormat="1" ht="20.100000000000001" customHeight="1" x14ac:dyDescent="0.2">
      <c r="A221" s="14">
        <v>3531</v>
      </c>
      <c r="B221" s="15" t="s">
        <v>136</v>
      </c>
      <c r="C221" s="100">
        <v>0</v>
      </c>
      <c r="D221" s="100">
        <v>789581617</v>
      </c>
      <c r="E221" s="100"/>
      <c r="F221" s="100"/>
      <c r="G221" s="100">
        <f t="shared" si="9"/>
        <v>0</v>
      </c>
      <c r="H221" s="100">
        <f t="shared" si="10"/>
        <v>789581617</v>
      </c>
      <c r="I221" s="100">
        <v>0</v>
      </c>
      <c r="J221" s="100">
        <v>768652114</v>
      </c>
      <c r="K221" s="17">
        <v>322</v>
      </c>
      <c r="L221" s="17"/>
      <c r="M221" s="16">
        <f t="shared" si="11"/>
        <v>3</v>
      </c>
    </row>
    <row r="222" spans="1:13" s="13" customFormat="1" ht="20.100000000000001" customHeight="1" x14ac:dyDescent="0.2">
      <c r="A222" s="14">
        <v>3532</v>
      </c>
      <c r="B222" s="15" t="s">
        <v>137</v>
      </c>
      <c r="C222" s="100">
        <v>0</v>
      </c>
      <c r="D222" s="100">
        <v>0</v>
      </c>
      <c r="E222" s="100"/>
      <c r="F222" s="100"/>
      <c r="G222" s="100">
        <f t="shared" si="9"/>
        <v>0</v>
      </c>
      <c r="H222" s="100">
        <f t="shared" si="10"/>
        <v>0</v>
      </c>
      <c r="I222" s="100">
        <v>0</v>
      </c>
      <c r="J222" s="100">
        <v>0</v>
      </c>
      <c r="K222" s="17">
        <v>322</v>
      </c>
      <c r="L222" s="17"/>
      <c r="M222" s="16">
        <f t="shared" si="11"/>
        <v>0</v>
      </c>
    </row>
    <row r="223" spans="1:13" s="13" customFormat="1" ht="20.100000000000001" customHeight="1" x14ac:dyDescent="0.2">
      <c r="A223" s="14">
        <v>3533</v>
      </c>
      <c r="B223" s="15" t="s">
        <v>138</v>
      </c>
      <c r="C223" s="100">
        <v>0</v>
      </c>
      <c r="D223" s="100">
        <v>0</v>
      </c>
      <c r="E223" s="100"/>
      <c r="F223" s="100"/>
      <c r="G223" s="100">
        <f t="shared" si="9"/>
        <v>0</v>
      </c>
      <c r="H223" s="100">
        <f t="shared" si="10"/>
        <v>0</v>
      </c>
      <c r="I223" s="100">
        <v>0</v>
      </c>
      <c r="J223" s="100">
        <v>0</v>
      </c>
      <c r="K223" s="17">
        <v>322</v>
      </c>
      <c r="L223" s="17"/>
      <c r="M223" s="16">
        <f t="shared" si="11"/>
        <v>0</v>
      </c>
    </row>
    <row r="224" spans="1:13" s="13" customFormat="1" ht="20.100000000000001" customHeight="1" x14ac:dyDescent="0.2">
      <c r="A224" s="14">
        <v>3534</v>
      </c>
      <c r="B224" s="15" t="s">
        <v>139</v>
      </c>
      <c r="C224" s="100">
        <v>0</v>
      </c>
      <c r="D224" s="100">
        <v>0</v>
      </c>
      <c r="E224" s="100"/>
      <c r="F224" s="100"/>
      <c r="G224" s="100">
        <f t="shared" si="9"/>
        <v>0</v>
      </c>
      <c r="H224" s="100">
        <f t="shared" si="10"/>
        <v>0</v>
      </c>
      <c r="I224" s="100">
        <v>0</v>
      </c>
      <c r="J224" s="100">
        <v>0</v>
      </c>
      <c r="K224" s="17">
        <v>322</v>
      </c>
      <c r="L224" s="17"/>
      <c r="M224" s="16">
        <f t="shared" si="11"/>
        <v>0</v>
      </c>
    </row>
    <row r="225" spans="1:13" s="13" customFormat="1" ht="20.100000000000001" customHeight="1" x14ac:dyDescent="0.2">
      <c r="A225" s="18">
        <v>356</v>
      </c>
      <c r="B225" s="19" t="s">
        <v>140</v>
      </c>
      <c r="C225" s="102">
        <v>0</v>
      </c>
      <c r="D225" s="102">
        <v>0</v>
      </c>
      <c r="E225" s="102"/>
      <c r="F225" s="102"/>
      <c r="G225" s="102">
        <f t="shared" si="9"/>
        <v>0</v>
      </c>
      <c r="H225" s="102">
        <f t="shared" si="10"/>
        <v>0</v>
      </c>
      <c r="I225" s="102">
        <v>0</v>
      </c>
      <c r="J225" s="102">
        <v>0</v>
      </c>
      <c r="K225" s="21"/>
      <c r="L225" s="21"/>
      <c r="M225" s="20">
        <f t="shared" si="11"/>
        <v>0</v>
      </c>
    </row>
    <row r="226" spans="1:13" s="13" customFormat="1" ht="20.100000000000001" customHeight="1" x14ac:dyDescent="0.2">
      <c r="A226" s="14">
        <v>3561</v>
      </c>
      <c r="B226" s="15" t="s">
        <v>140</v>
      </c>
      <c r="C226" s="100">
        <v>0</v>
      </c>
      <c r="D226" s="100">
        <v>0</v>
      </c>
      <c r="E226" s="100"/>
      <c r="F226" s="100"/>
      <c r="G226" s="100">
        <f t="shared" si="9"/>
        <v>0</v>
      </c>
      <c r="H226" s="100">
        <f t="shared" si="10"/>
        <v>0</v>
      </c>
      <c r="I226" s="100">
        <v>0</v>
      </c>
      <c r="J226" s="100">
        <v>0</v>
      </c>
      <c r="K226" s="17">
        <v>343</v>
      </c>
      <c r="L226" s="17"/>
      <c r="M226" s="16">
        <f t="shared" si="11"/>
        <v>0</v>
      </c>
    </row>
    <row r="227" spans="1:13" s="13" customFormat="1" ht="25.5" x14ac:dyDescent="0.2">
      <c r="A227" s="14">
        <v>3562</v>
      </c>
      <c r="B227" s="15" t="s">
        <v>141</v>
      </c>
      <c r="C227" s="100">
        <v>0</v>
      </c>
      <c r="D227" s="100">
        <v>0</v>
      </c>
      <c r="E227" s="100"/>
      <c r="F227" s="100"/>
      <c r="G227" s="100">
        <f t="shared" si="9"/>
        <v>0</v>
      </c>
      <c r="H227" s="100">
        <f t="shared" si="10"/>
        <v>0</v>
      </c>
      <c r="I227" s="100">
        <v>0</v>
      </c>
      <c r="J227" s="100">
        <v>0</v>
      </c>
      <c r="K227" s="17">
        <v>343</v>
      </c>
      <c r="L227" s="17"/>
      <c r="M227" s="16">
        <f t="shared" si="11"/>
        <v>0</v>
      </c>
    </row>
    <row r="228" spans="1:13" s="13" customFormat="1" ht="20.100000000000001" customHeight="1" x14ac:dyDescent="0.2">
      <c r="A228" s="18">
        <v>357</v>
      </c>
      <c r="B228" s="19" t="s">
        <v>142</v>
      </c>
      <c r="C228" s="102">
        <v>0</v>
      </c>
      <c r="D228" s="102">
        <v>0</v>
      </c>
      <c r="E228" s="102"/>
      <c r="F228" s="102"/>
      <c r="G228" s="102">
        <f t="shared" si="9"/>
        <v>0</v>
      </c>
      <c r="H228" s="102">
        <f t="shared" si="10"/>
        <v>0</v>
      </c>
      <c r="I228" s="102">
        <v>0</v>
      </c>
      <c r="J228" s="102">
        <v>0</v>
      </c>
      <c r="K228" s="21"/>
      <c r="L228" s="21"/>
      <c r="M228" s="20">
        <f t="shared" si="11"/>
        <v>0</v>
      </c>
    </row>
    <row r="229" spans="1:13" s="13" customFormat="1" ht="20.100000000000001" customHeight="1" x14ac:dyDescent="0.2">
      <c r="A229" s="14">
        <v>357</v>
      </c>
      <c r="B229" s="15" t="s">
        <v>142</v>
      </c>
      <c r="C229" s="100">
        <v>0</v>
      </c>
      <c r="D229" s="100">
        <v>0</v>
      </c>
      <c r="E229" s="100"/>
      <c r="F229" s="100"/>
      <c r="G229" s="100">
        <f t="shared" si="9"/>
        <v>0</v>
      </c>
      <c r="H229" s="100">
        <f t="shared" si="10"/>
        <v>0</v>
      </c>
      <c r="I229" s="100">
        <v>0</v>
      </c>
      <c r="J229" s="100">
        <v>0</v>
      </c>
      <c r="K229" s="17">
        <v>323</v>
      </c>
      <c r="L229" s="17"/>
      <c r="M229" s="16">
        <f t="shared" si="11"/>
        <v>0</v>
      </c>
    </row>
    <row r="230" spans="1:13" s="13" customFormat="1" ht="20.100000000000001" customHeight="1" x14ac:dyDescent="0.2">
      <c r="A230" s="18">
        <v>411</v>
      </c>
      <c r="B230" s="19" t="s">
        <v>143</v>
      </c>
      <c r="C230" s="102">
        <v>0</v>
      </c>
      <c r="D230" s="102">
        <v>0</v>
      </c>
      <c r="E230" s="102"/>
      <c r="F230" s="102"/>
      <c r="G230" s="102">
        <f t="shared" si="9"/>
        <v>0</v>
      </c>
      <c r="H230" s="102">
        <f t="shared" si="10"/>
        <v>0</v>
      </c>
      <c r="I230" s="102">
        <v>0</v>
      </c>
      <c r="J230" s="102">
        <v>0</v>
      </c>
      <c r="K230" s="21"/>
      <c r="L230" s="21"/>
      <c r="M230" s="20">
        <f t="shared" si="11"/>
        <v>0</v>
      </c>
    </row>
    <row r="231" spans="1:13" s="13" customFormat="1" ht="20.100000000000001" customHeight="1" x14ac:dyDescent="0.2">
      <c r="A231" s="14">
        <v>4111</v>
      </c>
      <c r="B231" s="15" t="s">
        <v>144</v>
      </c>
      <c r="C231" s="100">
        <v>0</v>
      </c>
      <c r="D231" s="100">
        <v>975832520644</v>
      </c>
      <c r="E231" s="100"/>
      <c r="F231" s="100"/>
      <c r="G231" s="100">
        <f t="shared" si="9"/>
        <v>0</v>
      </c>
      <c r="H231" s="100">
        <f t="shared" si="10"/>
        <v>975832520644</v>
      </c>
      <c r="I231" s="100">
        <v>0</v>
      </c>
      <c r="J231" s="100">
        <v>965242883644</v>
      </c>
      <c r="K231" s="17" t="s">
        <v>339</v>
      </c>
      <c r="L231" s="17"/>
      <c r="M231" s="16">
        <f t="shared" si="11"/>
        <v>3</v>
      </c>
    </row>
    <row r="232" spans="1:13" s="13" customFormat="1" ht="20.100000000000001" customHeight="1" x14ac:dyDescent="0.2">
      <c r="A232" s="14">
        <v>41111</v>
      </c>
      <c r="B232" s="15" t="s">
        <v>145</v>
      </c>
      <c r="C232" s="100">
        <v>0</v>
      </c>
      <c r="D232" s="100">
        <v>0</v>
      </c>
      <c r="E232" s="100"/>
      <c r="F232" s="100"/>
      <c r="G232" s="100">
        <f t="shared" si="9"/>
        <v>0</v>
      </c>
      <c r="H232" s="100">
        <f t="shared" si="10"/>
        <v>0</v>
      </c>
      <c r="I232" s="100">
        <v>0</v>
      </c>
      <c r="J232" s="100">
        <v>0</v>
      </c>
      <c r="K232" s="17" t="s">
        <v>339</v>
      </c>
      <c r="L232" s="17"/>
      <c r="M232" s="16">
        <f t="shared" si="11"/>
        <v>0</v>
      </c>
    </row>
    <row r="233" spans="1:13" s="13" customFormat="1" ht="20.100000000000001" customHeight="1" x14ac:dyDescent="0.2">
      <c r="A233" s="14">
        <v>41112</v>
      </c>
      <c r="B233" s="15" t="s">
        <v>146</v>
      </c>
      <c r="C233" s="100">
        <v>0</v>
      </c>
      <c r="D233" s="100">
        <v>0</v>
      </c>
      <c r="E233" s="100"/>
      <c r="F233" s="100"/>
      <c r="G233" s="100">
        <f t="shared" si="9"/>
        <v>0</v>
      </c>
      <c r="H233" s="100">
        <f t="shared" si="10"/>
        <v>0</v>
      </c>
      <c r="I233" s="100">
        <v>0</v>
      </c>
      <c r="J233" s="100">
        <v>0</v>
      </c>
      <c r="K233" s="17" t="s">
        <v>340</v>
      </c>
      <c r="L233" s="17"/>
      <c r="M233" s="16">
        <f t="shared" si="11"/>
        <v>0</v>
      </c>
    </row>
    <row r="234" spans="1:13" s="13" customFormat="1" ht="20.100000000000001" customHeight="1" x14ac:dyDescent="0.2">
      <c r="A234" s="14">
        <v>4112</v>
      </c>
      <c r="B234" s="15" t="s">
        <v>147</v>
      </c>
      <c r="C234" s="100">
        <v>0</v>
      </c>
      <c r="D234" s="100">
        <v>0</v>
      </c>
      <c r="E234" s="100"/>
      <c r="F234" s="100"/>
      <c r="G234" s="100">
        <f t="shared" si="9"/>
        <v>0</v>
      </c>
      <c r="H234" s="100">
        <f t="shared" si="10"/>
        <v>0</v>
      </c>
      <c r="I234" s="100">
        <v>0</v>
      </c>
      <c r="J234" s="100">
        <v>0</v>
      </c>
      <c r="K234" s="17">
        <v>412</v>
      </c>
      <c r="L234" s="17"/>
      <c r="M234" s="16">
        <f t="shared" si="11"/>
        <v>0</v>
      </c>
    </row>
    <row r="235" spans="1:13" s="13" customFormat="1" ht="20.100000000000001" customHeight="1" x14ac:dyDescent="0.2">
      <c r="A235" s="14">
        <v>4113</v>
      </c>
      <c r="B235" s="15" t="s">
        <v>148</v>
      </c>
      <c r="C235" s="100">
        <v>0</v>
      </c>
      <c r="D235" s="100">
        <v>0</v>
      </c>
      <c r="E235" s="100"/>
      <c r="F235" s="100"/>
      <c r="G235" s="100">
        <f t="shared" si="9"/>
        <v>0</v>
      </c>
      <c r="H235" s="100">
        <f t="shared" si="10"/>
        <v>0</v>
      </c>
      <c r="I235" s="100">
        <v>0</v>
      </c>
      <c r="J235" s="100">
        <v>0</v>
      </c>
      <c r="K235" s="17">
        <v>413</v>
      </c>
      <c r="L235" s="17"/>
      <c r="M235" s="16">
        <f t="shared" si="11"/>
        <v>0</v>
      </c>
    </row>
    <row r="236" spans="1:13" s="13" customFormat="1" ht="20.100000000000001" customHeight="1" x14ac:dyDescent="0.2">
      <c r="A236" s="14">
        <v>4118</v>
      </c>
      <c r="B236" s="15" t="s">
        <v>149</v>
      </c>
      <c r="C236" s="100">
        <v>0</v>
      </c>
      <c r="D236" s="100">
        <v>0</v>
      </c>
      <c r="E236" s="100"/>
      <c r="F236" s="100"/>
      <c r="G236" s="100">
        <f t="shared" si="9"/>
        <v>0</v>
      </c>
      <c r="H236" s="100">
        <f t="shared" si="10"/>
        <v>0</v>
      </c>
      <c r="I236" s="100">
        <v>0</v>
      </c>
      <c r="J236" s="100">
        <v>0</v>
      </c>
      <c r="K236" s="17">
        <v>414</v>
      </c>
      <c r="L236" s="17"/>
      <c r="M236" s="16">
        <f t="shared" si="11"/>
        <v>0</v>
      </c>
    </row>
    <row r="237" spans="1:13" s="13" customFormat="1" ht="20.100000000000001" customHeight="1" x14ac:dyDescent="0.2">
      <c r="A237" s="18">
        <v>412</v>
      </c>
      <c r="B237" s="19" t="s">
        <v>150</v>
      </c>
      <c r="C237" s="102">
        <v>0</v>
      </c>
      <c r="D237" s="102">
        <v>0</v>
      </c>
      <c r="E237" s="102"/>
      <c r="F237" s="102"/>
      <c r="G237" s="102">
        <f t="shared" si="9"/>
        <v>0</v>
      </c>
      <c r="H237" s="102">
        <f t="shared" si="10"/>
        <v>0</v>
      </c>
      <c r="I237" s="102">
        <v>0</v>
      </c>
      <c r="J237" s="102">
        <v>0</v>
      </c>
      <c r="K237" s="21"/>
      <c r="L237" s="21"/>
      <c r="M237" s="20">
        <f t="shared" si="11"/>
        <v>0</v>
      </c>
    </row>
    <row r="238" spans="1:13" s="13" customFormat="1" ht="20.100000000000001" customHeight="1" x14ac:dyDescent="0.2">
      <c r="A238" s="14">
        <v>412</v>
      </c>
      <c r="B238" s="15" t="s">
        <v>150</v>
      </c>
      <c r="C238" s="100">
        <v>0</v>
      </c>
      <c r="D238" s="100">
        <v>0</v>
      </c>
      <c r="E238" s="100"/>
      <c r="F238" s="100"/>
      <c r="G238" s="100">
        <f t="shared" si="9"/>
        <v>0</v>
      </c>
      <c r="H238" s="100">
        <f t="shared" si="10"/>
        <v>0</v>
      </c>
      <c r="I238" s="100">
        <v>0</v>
      </c>
      <c r="J238" s="100">
        <v>0</v>
      </c>
      <c r="K238" s="17">
        <v>416</v>
      </c>
      <c r="L238" s="17"/>
      <c r="M238" s="16">
        <f t="shared" si="11"/>
        <v>0</v>
      </c>
    </row>
    <row r="239" spans="1:13" s="13" customFormat="1" ht="20.100000000000001" customHeight="1" x14ac:dyDescent="0.2">
      <c r="A239" s="18">
        <v>413</v>
      </c>
      <c r="B239" s="19" t="s">
        <v>151</v>
      </c>
      <c r="C239" s="102">
        <v>0</v>
      </c>
      <c r="D239" s="102">
        <v>0</v>
      </c>
      <c r="E239" s="102"/>
      <c r="F239" s="102"/>
      <c r="G239" s="102">
        <f t="shared" si="9"/>
        <v>0</v>
      </c>
      <c r="H239" s="102">
        <f t="shared" si="10"/>
        <v>0</v>
      </c>
      <c r="I239" s="102">
        <v>0</v>
      </c>
      <c r="J239" s="102">
        <v>0</v>
      </c>
      <c r="K239" s="21"/>
      <c r="L239" s="21"/>
      <c r="M239" s="20">
        <f t="shared" si="11"/>
        <v>0</v>
      </c>
    </row>
    <row r="240" spans="1:13" s="13" customFormat="1" ht="25.5" x14ac:dyDescent="0.2">
      <c r="A240" s="14">
        <v>4131</v>
      </c>
      <c r="B240" s="15" t="s">
        <v>152</v>
      </c>
      <c r="C240" s="100">
        <v>0</v>
      </c>
      <c r="D240" s="100">
        <v>0</v>
      </c>
      <c r="E240" s="100"/>
      <c r="F240" s="100"/>
      <c r="G240" s="100">
        <f t="shared" si="9"/>
        <v>0</v>
      </c>
      <c r="H240" s="100">
        <f t="shared" si="10"/>
        <v>0</v>
      </c>
      <c r="I240" s="100">
        <v>0</v>
      </c>
      <c r="J240" s="100">
        <v>0</v>
      </c>
      <c r="K240" s="17">
        <v>413</v>
      </c>
      <c r="L240" s="17"/>
      <c r="M240" s="16">
        <f t="shared" si="11"/>
        <v>0</v>
      </c>
    </row>
    <row r="241" spans="1:13" s="13" customFormat="1" ht="25.5" x14ac:dyDescent="0.2">
      <c r="A241" s="14">
        <v>4132</v>
      </c>
      <c r="B241" s="15" t="s">
        <v>153</v>
      </c>
      <c r="C241" s="100">
        <v>0</v>
      </c>
      <c r="D241" s="100">
        <v>0</v>
      </c>
      <c r="E241" s="100"/>
      <c r="F241" s="100"/>
      <c r="G241" s="100">
        <f t="shared" si="9"/>
        <v>0</v>
      </c>
      <c r="H241" s="100">
        <f t="shared" si="10"/>
        <v>0</v>
      </c>
      <c r="I241" s="100">
        <v>0</v>
      </c>
      <c r="J241" s="100">
        <v>0</v>
      </c>
      <c r="K241" s="17">
        <v>413</v>
      </c>
      <c r="L241" s="17"/>
      <c r="M241" s="16">
        <f t="shared" si="11"/>
        <v>0</v>
      </c>
    </row>
    <row r="242" spans="1:13" s="13" customFormat="1" ht="20.100000000000001" customHeight="1" x14ac:dyDescent="0.2">
      <c r="A242" s="18">
        <v>414</v>
      </c>
      <c r="B242" s="19" t="s">
        <v>154</v>
      </c>
      <c r="C242" s="102">
        <v>0</v>
      </c>
      <c r="D242" s="102">
        <v>0</v>
      </c>
      <c r="E242" s="102"/>
      <c r="F242" s="102"/>
      <c r="G242" s="102">
        <f t="shared" si="9"/>
        <v>0</v>
      </c>
      <c r="H242" s="102">
        <f t="shared" si="10"/>
        <v>0</v>
      </c>
      <c r="I242" s="102">
        <v>0</v>
      </c>
      <c r="J242" s="102">
        <v>0</v>
      </c>
      <c r="K242" s="21"/>
      <c r="L242" s="21"/>
      <c r="M242" s="20">
        <f t="shared" si="11"/>
        <v>0</v>
      </c>
    </row>
    <row r="243" spans="1:13" s="13" customFormat="1" ht="20.100000000000001" customHeight="1" x14ac:dyDescent="0.2">
      <c r="A243" s="14">
        <v>414</v>
      </c>
      <c r="B243" s="15" t="s">
        <v>154</v>
      </c>
      <c r="C243" s="100">
        <v>0</v>
      </c>
      <c r="D243" s="100">
        <v>269100318</v>
      </c>
      <c r="E243" s="100"/>
      <c r="F243" s="100"/>
      <c r="G243" s="100">
        <f t="shared" si="9"/>
        <v>0</v>
      </c>
      <c r="H243" s="100">
        <f t="shared" si="10"/>
        <v>269100318</v>
      </c>
      <c r="I243" s="100">
        <v>0</v>
      </c>
      <c r="J243" s="100">
        <v>269100318</v>
      </c>
      <c r="K243" s="17">
        <v>418</v>
      </c>
      <c r="L243" s="17"/>
      <c r="M243" s="16">
        <f t="shared" si="11"/>
        <v>3</v>
      </c>
    </row>
    <row r="244" spans="1:13" s="13" customFormat="1" ht="20.100000000000001" customHeight="1" x14ac:dyDescent="0.2">
      <c r="A244" s="18">
        <v>417</v>
      </c>
      <c r="B244" s="19" t="s">
        <v>155</v>
      </c>
      <c r="C244" s="102">
        <v>0</v>
      </c>
      <c r="D244" s="102">
        <v>0</v>
      </c>
      <c r="E244" s="102"/>
      <c r="F244" s="102"/>
      <c r="G244" s="102">
        <f t="shared" si="9"/>
        <v>0</v>
      </c>
      <c r="H244" s="102">
        <f t="shared" si="10"/>
        <v>0</v>
      </c>
      <c r="I244" s="102">
        <v>0</v>
      </c>
      <c r="J244" s="102">
        <v>0</v>
      </c>
      <c r="K244" s="21"/>
      <c r="L244" s="21"/>
      <c r="M244" s="20">
        <f t="shared" si="11"/>
        <v>0</v>
      </c>
    </row>
    <row r="245" spans="1:13" s="29" customFormat="1" ht="20.100000000000001" customHeight="1" x14ac:dyDescent="0.2">
      <c r="A245" s="33">
        <v>417</v>
      </c>
      <c r="B245" s="30" t="s">
        <v>155</v>
      </c>
      <c r="C245" s="103">
        <v>0</v>
      </c>
      <c r="D245" s="103">
        <v>0</v>
      </c>
      <c r="E245" s="103"/>
      <c r="F245" s="103"/>
      <c r="G245" s="103">
        <f t="shared" si="9"/>
        <v>0</v>
      </c>
      <c r="H245" s="103">
        <f t="shared" si="10"/>
        <v>0</v>
      </c>
      <c r="I245" s="103">
        <v>0</v>
      </c>
      <c r="J245" s="103">
        <v>0</v>
      </c>
      <c r="K245" s="32">
        <v>419</v>
      </c>
      <c r="L245" s="32"/>
      <c r="M245" s="31">
        <f t="shared" si="11"/>
        <v>0</v>
      </c>
    </row>
    <row r="246" spans="1:13" s="13" customFormat="1" ht="20.100000000000001" customHeight="1" x14ac:dyDescent="0.2">
      <c r="A246" s="18">
        <v>418</v>
      </c>
      <c r="B246" s="19" t="s">
        <v>156</v>
      </c>
      <c r="C246" s="102">
        <v>0</v>
      </c>
      <c r="D246" s="102">
        <v>0</v>
      </c>
      <c r="E246" s="102"/>
      <c r="F246" s="102"/>
      <c r="G246" s="102">
        <f t="shared" si="9"/>
        <v>0</v>
      </c>
      <c r="H246" s="102">
        <f t="shared" si="10"/>
        <v>0</v>
      </c>
      <c r="I246" s="102">
        <v>0</v>
      </c>
      <c r="J246" s="102">
        <v>0</v>
      </c>
      <c r="K246" s="21"/>
      <c r="L246" s="21"/>
      <c r="M246" s="20">
        <f t="shared" si="11"/>
        <v>0</v>
      </c>
    </row>
    <row r="247" spans="1:13" s="29" customFormat="1" ht="20.100000000000001" customHeight="1" x14ac:dyDescent="0.2">
      <c r="A247" s="33">
        <v>418</v>
      </c>
      <c r="B247" s="30" t="s">
        <v>156</v>
      </c>
      <c r="C247" s="103">
        <v>0</v>
      </c>
      <c r="D247" s="103">
        <v>0</v>
      </c>
      <c r="E247" s="103"/>
      <c r="F247" s="103"/>
      <c r="G247" s="103">
        <f t="shared" si="9"/>
        <v>0</v>
      </c>
      <c r="H247" s="103">
        <f t="shared" si="10"/>
        <v>0</v>
      </c>
      <c r="I247" s="103">
        <v>0</v>
      </c>
      <c r="J247" s="103">
        <v>0</v>
      </c>
      <c r="K247" s="32">
        <v>420</v>
      </c>
      <c r="L247" s="32"/>
      <c r="M247" s="31">
        <f t="shared" si="11"/>
        <v>0</v>
      </c>
    </row>
    <row r="248" spans="1:13" s="13" customFormat="1" ht="20.100000000000001" customHeight="1" x14ac:dyDescent="0.2">
      <c r="A248" s="18">
        <v>419</v>
      </c>
      <c r="B248" s="19" t="s">
        <v>157</v>
      </c>
      <c r="C248" s="102">
        <v>0</v>
      </c>
      <c r="D248" s="102">
        <v>0</v>
      </c>
      <c r="E248" s="102"/>
      <c r="F248" s="102"/>
      <c r="G248" s="102">
        <f t="shared" si="9"/>
        <v>0</v>
      </c>
      <c r="H248" s="102">
        <f t="shared" si="10"/>
        <v>0</v>
      </c>
      <c r="I248" s="102">
        <v>0</v>
      </c>
      <c r="J248" s="102">
        <v>0</v>
      </c>
      <c r="K248" s="21"/>
      <c r="L248" s="21"/>
      <c r="M248" s="20">
        <f t="shared" si="11"/>
        <v>0</v>
      </c>
    </row>
    <row r="249" spans="1:13" s="13" customFormat="1" ht="20.100000000000001" customHeight="1" x14ac:dyDescent="0.2">
      <c r="A249" s="14">
        <v>419</v>
      </c>
      <c r="B249" s="15" t="s">
        <v>157</v>
      </c>
      <c r="C249" s="100">
        <v>0</v>
      </c>
      <c r="D249" s="100">
        <v>0</v>
      </c>
      <c r="E249" s="100"/>
      <c r="F249" s="100"/>
      <c r="G249" s="100">
        <f t="shared" si="9"/>
        <v>0</v>
      </c>
      <c r="H249" s="100">
        <f t="shared" si="10"/>
        <v>0</v>
      </c>
      <c r="I249" s="100">
        <v>0</v>
      </c>
      <c r="J249" s="100">
        <v>0</v>
      </c>
      <c r="K249" s="17">
        <v>415</v>
      </c>
      <c r="L249" s="17"/>
      <c r="M249" s="16">
        <f t="shared" si="11"/>
        <v>0</v>
      </c>
    </row>
    <row r="250" spans="1:13" s="13" customFormat="1" ht="20.100000000000001" customHeight="1" x14ac:dyDescent="0.2">
      <c r="A250" s="18">
        <v>421</v>
      </c>
      <c r="B250" s="19" t="s">
        <v>158</v>
      </c>
      <c r="C250" s="102">
        <v>0</v>
      </c>
      <c r="D250" s="102">
        <v>0</v>
      </c>
      <c r="E250" s="102"/>
      <c r="F250" s="102"/>
      <c r="G250" s="102">
        <f t="shared" si="9"/>
        <v>0</v>
      </c>
      <c r="H250" s="102">
        <f t="shared" si="10"/>
        <v>0</v>
      </c>
      <c r="I250" s="102">
        <v>0</v>
      </c>
      <c r="J250" s="102">
        <v>0</v>
      </c>
      <c r="K250" s="21"/>
      <c r="L250" s="21"/>
      <c r="M250" s="20">
        <f t="shared" si="11"/>
        <v>0</v>
      </c>
    </row>
    <row r="251" spans="1:13" s="13" customFormat="1" ht="20.100000000000001" customHeight="1" x14ac:dyDescent="0.2">
      <c r="A251" s="14">
        <v>4211</v>
      </c>
      <c r="B251" s="15" t="s">
        <v>159</v>
      </c>
      <c r="C251" s="100">
        <v>0</v>
      </c>
      <c r="D251" s="100">
        <v>0</v>
      </c>
      <c r="E251" s="100"/>
      <c r="F251" s="100"/>
      <c r="G251" s="100">
        <f t="shared" si="9"/>
        <v>0</v>
      </c>
      <c r="H251" s="100">
        <f t="shared" si="10"/>
        <v>0</v>
      </c>
      <c r="I251" s="100">
        <v>0</v>
      </c>
      <c r="J251" s="100">
        <v>0</v>
      </c>
      <c r="K251" s="17" t="s">
        <v>341</v>
      </c>
      <c r="L251" s="17"/>
      <c r="M251" s="16">
        <f t="shared" si="11"/>
        <v>0</v>
      </c>
    </row>
    <row r="252" spans="1:13" s="13" customFormat="1" ht="20.100000000000001" customHeight="1" x14ac:dyDescent="0.2">
      <c r="A252" s="14">
        <v>4212</v>
      </c>
      <c r="B252" s="15" t="s">
        <v>160</v>
      </c>
      <c r="C252" s="100">
        <v>0</v>
      </c>
      <c r="D252" s="100">
        <v>758836088</v>
      </c>
      <c r="E252" s="100">
        <v>0</v>
      </c>
      <c r="F252" s="100"/>
      <c r="G252" s="100">
        <f t="shared" si="9"/>
        <v>0</v>
      </c>
      <c r="H252" s="100">
        <f t="shared" si="10"/>
        <v>758836088</v>
      </c>
      <c r="I252" s="100">
        <v>0</v>
      </c>
      <c r="J252" s="100">
        <v>487222109</v>
      </c>
      <c r="K252" s="17" t="s">
        <v>342</v>
      </c>
      <c r="L252" s="17"/>
      <c r="M252" s="16">
        <f t="shared" si="11"/>
        <v>3</v>
      </c>
    </row>
    <row r="253" spans="1:13" s="13" customFormat="1" ht="20.100000000000001" customHeight="1" x14ac:dyDescent="0.2">
      <c r="A253" s="18">
        <v>441</v>
      </c>
      <c r="B253" s="19" t="s">
        <v>161</v>
      </c>
      <c r="C253" s="102">
        <v>0</v>
      </c>
      <c r="D253" s="102">
        <v>0</v>
      </c>
      <c r="E253" s="102"/>
      <c r="F253" s="102"/>
      <c r="G253" s="102">
        <f t="shared" si="9"/>
        <v>0</v>
      </c>
      <c r="H253" s="102">
        <f t="shared" si="10"/>
        <v>0</v>
      </c>
      <c r="I253" s="102">
        <v>0</v>
      </c>
      <c r="J253" s="102">
        <v>0</v>
      </c>
      <c r="K253" s="21"/>
      <c r="L253" s="21"/>
      <c r="M253" s="20">
        <f t="shared" si="11"/>
        <v>0</v>
      </c>
    </row>
    <row r="254" spans="1:13" s="13" customFormat="1" ht="20.100000000000001" customHeight="1" x14ac:dyDescent="0.2">
      <c r="A254" s="14">
        <v>441</v>
      </c>
      <c r="B254" s="15" t="s">
        <v>161</v>
      </c>
      <c r="C254" s="100">
        <v>0</v>
      </c>
      <c r="D254" s="100">
        <v>6698384000</v>
      </c>
      <c r="E254" s="100"/>
      <c r="F254" s="100"/>
      <c r="G254" s="100">
        <f t="shared" si="9"/>
        <v>0</v>
      </c>
      <c r="H254" s="100">
        <f t="shared" si="10"/>
        <v>6698384000</v>
      </c>
      <c r="I254" s="100">
        <v>0</v>
      </c>
      <c r="J254" s="100">
        <v>6399093000</v>
      </c>
      <c r="K254" s="17">
        <v>422</v>
      </c>
      <c r="L254" s="17"/>
      <c r="M254" s="16">
        <f t="shared" si="11"/>
        <v>3</v>
      </c>
    </row>
    <row r="255" spans="1:13" s="13" customFormat="1" ht="20.100000000000001" customHeight="1" x14ac:dyDescent="0.2">
      <c r="A255" s="18">
        <v>461</v>
      </c>
      <c r="B255" s="19" t="s">
        <v>162</v>
      </c>
      <c r="C255" s="102">
        <v>0</v>
      </c>
      <c r="D255" s="102">
        <v>0</v>
      </c>
      <c r="E255" s="102"/>
      <c r="F255" s="102"/>
      <c r="G255" s="102">
        <f t="shared" si="9"/>
        <v>0</v>
      </c>
      <c r="H255" s="102">
        <f t="shared" si="10"/>
        <v>0</v>
      </c>
      <c r="I255" s="102">
        <v>0</v>
      </c>
      <c r="J255" s="102">
        <v>0</v>
      </c>
      <c r="K255" s="21"/>
      <c r="L255" s="21"/>
      <c r="M255" s="20">
        <f t="shared" si="11"/>
        <v>0</v>
      </c>
    </row>
    <row r="256" spans="1:13" s="13" customFormat="1" ht="20.100000000000001" customHeight="1" x14ac:dyDescent="0.2">
      <c r="A256" s="14">
        <v>4611</v>
      </c>
      <c r="B256" s="15" t="s">
        <v>163</v>
      </c>
      <c r="C256" s="100">
        <v>0</v>
      </c>
      <c r="D256" s="100">
        <v>18084148524</v>
      </c>
      <c r="E256" s="100"/>
      <c r="F256" s="100"/>
      <c r="G256" s="100">
        <f t="shared" si="9"/>
        <v>0</v>
      </c>
      <c r="H256" s="100">
        <f t="shared" si="10"/>
        <v>18084148524</v>
      </c>
      <c r="I256" s="100">
        <v>0</v>
      </c>
      <c r="J256" s="100">
        <v>18841069057</v>
      </c>
      <c r="K256" s="17">
        <v>431</v>
      </c>
      <c r="L256" s="17"/>
      <c r="M256" s="16">
        <f t="shared" si="11"/>
        <v>3</v>
      </c>
    </row>
    <row r="257" spans="1:13" s="13" customFormat="1" ht="20.100000000000001" customHeight="1" x14ac:dyDescent="0.2">
      <c r="A257" s="14">
        <v>4612</v>
      </c>
      <c r="B257" s="15" t="s">
        <v>164</v>
      </c>
      <c r="C257" s="100">
        <v>0</v>
      </c>
      <c r="D257" s="100">
        <v>0</v>
      </c>
      <c r="E257" s="100"/>
      <c r="F257" s="100"/>
      <c r="G257" s="100">
        <f t="shared" si="9"/>
        <v>0</v>
      </c>
      <c r="H257" s="100">
        <f t="shared" si="10"/>
        <v>0</v>
      </c>
      <c r="I257" s="100">
        <v>0</v>
      </c>
      <c r="J257" s="100">
        <v>0</v>
      </c>
      <c r="K257" s="17">
        <v>431</v>
      </c>
      <c r="L257" s="17"/>
      <c r="M257" s="16">
        <f t="shared" si="11"/>
        <v>0</v>
      </c>
    </row>
    <row r="258" spans="1:13" s="13" customFormat="1" ht="20.100000000000001" customHeight="1" x14ac:dyDescent="0.2">
      <c r="A258" s="18">
        <v>466</v>
      </c>
      <c r="B258" s="19" t="s">
        <v>165</v>
      </c>
      <c r="C258" s="102">
        <v>0</v>
      </c>
      <c r="D258" s="102">
        <v>0</v>
      </c>
      <c r="E258" s="102"/>
      <c r="F258" s="102"/>
      <c r="G258" s="102">
        <f t="shared" si="9"/>
        <v>0</v>
      </c>
      <c r="H258" s="102">
        <f t="shared" si="10"/>
        <v>0</v>
      </c>
      <c r="I258" s="102">
        <v>0</v>
      </c>
      <c r="J258" s="102">
        <v>0</v>
      </c>
      <c r="K258" s="21"/>
      <c r="L258" s="21"/>
      <c r="M258" s="20">
        <f t="shared" si="11"/>
        <v>0</v>
      </c>
    </row>
    <row r="259" spans="1:13" s="13" customFormat="1" ht="20.100000000000001" customHeight="1" thickBot="1" x14ac:dyDescent="0.25">
      <c r="A259" s="42">
        <v>466</v>
      </c>
      <c r="B259" s="43" t="s">
        <v>165</v>
      </c>
      <c r="C259" s="104">
        <v>0</v>
      </c>
      <c r="D259" s="104">
        <v>0</v>
      </c>
      <c r="E259" s="104"/>
      <c r="F259" s="104"/>
      <c r="G259" s="104">
        <f t="shared" si="9"/>
        <v>0</v>
      </c>
      <c r="H259" s="104">
        <f t="shared" si="10"/>
        <v>0</v>
      </c>
      <c r="I259" s="104">
        <v>0</v>
      </c>
      <c r="J259" s="104">
        <v>0</v>
      </c>
      <c r="K259" s="45">
        <v>432</v>
      </c>
      <c r="L259" s="45"/>
      <c r="M259" s="44">
        <f t="shared" si="11"/>
        <v>0</v>
      </c>
    </row>
    <row r="260" spans="1:13" s="51" customFormat="1" ht="20.25" customHeight="1" x14ac:dyDescent="0.25">
      <c r="A260" s="47"/>
      <c r="B260" s="48" t="s">
        <v>414</v>
      </c>
      <c r="C260" s="52">
        <f t="shared" ref="C260:J260" si="12">SUBTOTAL(9,C9:C259)</f>
        <v>1218014074227</v>
      </c>
      <c r="D260" s="52">
        <f t="shared" si="12"/>
        <v>1218014074227</v>
      </c>
      <c r="E260" s="52">
        <f t="shared" si="12"/>
        <v>3588856303</v>
      </c>
      <c r="F260" s="52">
        <f t="shared" si="12"/>
        <v>3588856303</v>
      </c>
      <c r="G260" s="52">
        <f t="shared" si="12"/>
        <v>1214879703924</v>
      </c>
      <c r="H260" s="52">
        <f t="shared" si="12"/>
        <v>1214879703924</v>
      </c>
      <c r="I260" s="52">
        <f t="shared" si="12"/>
        <v>1196842777503</v>
      </c>
      <c r="J260" s="52">
        <f t="shared" si="12"/>
        <v>1196842777503</v>
      </c>
      <c r="K260" s="50"/>
      <c r="L260" s="50"/>
      <c r="M260" s="49"/>
    </row>
    <row r="261" spans="1:13" ht="20.100000000000001" customHeight="1" x14ac:dyDescent="0.25">
      <c r="C261" s="54"/>
      <c r="D261" s="54">
        <f>D260-C260</f>
        <v>0</v>
      </c>
      <c r="E261" s="53"/>
      <c r="F261" s="124">
        <f>F260-E260</f>
        <v>0</v>
      </c>
      <c r="G261" s="53"/>
      <c r="H261" s="54">
        <f>H260-G260</f>
        <v>0</v>
      </c>
      <c r="I261" s="53"/>
      <c r="J261" s="54">
        <f>J260-I260</f>
        <v>0</v>
      </c>
    </row>
    <row r="262" spans="1:13" x14ac:dyDescent="0.25">
      <c r="D262" s="193">
        <f>D260-C260</f>
        <v>0</v>
      </c>
    </row>
    <row r="263" spans="1:13" x14ac:dyDescent="0.25">
      <c r="I263" s="193"/>
      <c r="J263" s="193">
        <v>29005458</v>
      </c>
    </row>
    <row r="264" spans="1:13" x14ac:dyDescent="0.25">
      <c r="D264" s="193"/>
      <c r="J264" s="193">
        <f>J256-J263</f>
        <v>18812063599</v>
      </c>
    </row>
    <row r="265" spans="1:13" x14ac:dyDescent="0.25">
      <c r="H265" s="193"/>
    </row>
    <row r="266" spans="1:13" x14ac:dyDescent="0.25">
      <c r="J266" s="193"/>
    </row>
    <row r="267" spans="1:13" x14ac:dyDescent="0.25">
      <c r="D267" s="193"/>
      <c r="J267" s="193"/>
    </row>
    <row r="269" spans="1:13" x14ac:dyDescent="0.25">
      <c r="J269" s="193"/>
    </row>
    <row r="320" spans="4:4" x14ac:dyDescent="0.25">
      <c r="D320" s="193"/>
    </row>
  </sheetData>
  <autoFilter ref="A8:M316"/>
  <mergeCells count="9">
    <mergeCell ref="A7:A8"/>
    <mergeCell ref="B7:B8"/>
    <mergeCell ref="K7:K8"/>
    <mergeCell ref="M7:M8"/>
    <mergeCell ref="L7:L8"/>
    <mergeCell ref="C7:D7"/>
    <mergeCell ref="E7:F7"/>
    <mergeCell ref="G7:H7"/>
    <mergeCell ref="I7:J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3" tint="0.79998168889431442"/>
  </sheetPr>
  <dimension ref="A1:K218"/>
  <sheetViews>
    <sheetView showGridLines="0" view="pageLayout" topLeftCell="A189" zoomScaleNormal="100" zoomScaleSheetLayoutView="85" workbookViewId="0">
      <selection activeCell="H130" sqref="H130"/>
    </sheetView>
  </sheetViews>
  <sheetFormatPr defaultColWidth="9.140625" defaultRowHeight="13.5" customHeight="1" x14ac:dyDescent="0.2"/>
  <cols>
    <col min="1" max="1" width="4" style="136" customWidth="1"/>
    <col min="2" max="2" width="33" style="136" customWidth="1"/>
    <col min="3" max="3" width="0.42578125" style="136" customWidth="1"/>
    <col min="4" max="4" width="5.7109375" style="179" customWidth="1"/>
    <col min="5" max="5" width="0.42578125" style="136" customWidth="1"/>
    <col min="6" max="6" width="5" style="146" customWidth="1"/>
    <col min="7" max="7" width="0.42578125" style="136" customWidth="1"/>
    <col min="8" max="8" width="17.7109375" style="136" customWidth="1"/>
    <col min="9" max="9" width="0.42578125" style="136" customWidth="1"/>
    <col min="10" max="10" width="17.7109375" style="136" customWidth="1"/>
    <col min="11" max="11" width="11" style="136" bestFit="1" customWidth="1"/>
    <col min="12" max="250" width="9.140625" style="136"/>
    <col min="251" max="251" width="4" style="136" customWidth="1"/>
    <col min="252" max="252" width="34.140625" style="136" customWidth="1"/>
    <col min="253" max="253" width="1" style="136" customWidth="1"/>
    <col min="254" max="254" width="5.7109375" style="136" customWidth="1"/>
    <col min="255" max="255" width="1" style="136" customWidth="1"/>
    <col min="256" max="256" width="7.7109375" style="136" customWidth="1"/>
    <col min="257" max="257" width="1" style="136" customWidth="1"/>
    <col min="258" max="258" width="16" style="136" customWidth="1"/>
    <col min="259" max="259" width="1" style="136" customWidth="1"/>
    <col min="260" max="260" width="16" style="136" customWidth="1"/>
    <col min="261" max="261" width="16.140625" style="136" bestFit="1" customWidth="1"/>
    <col min="262" max="506" width="9.140625" style="136"/>
    <col min="507" max="507" width="4" style="136" customWidth="1"/>
    <col min="508" max="508" width="34.140625" style="136" customWidth="1"/>
    <col min="509" max="509" width="1" style="136" customWidth="1"/>
    <col min="510" max="510" width="5.7109375" style="136" customWidth="1"/>
    <col min="511" max="511" width="1" style="136" customWidth="1"/>
    <col min="512" max="512" width="7.7109375" style="136" customWidth="1"/>
    <col min="513" max="513" width="1" style="136" customWidth="1"/>
    <col min="514" max="514" width="16" style="136" customWidth="1"/>
    <col min="515" max="515" width="1" style="136" customWidth="1"/>
    <col min="516" max="516" width="16" style="136" customWidth="1"/>
    <col min="517" max="517" width="16.140625" style="136" bestFit="1" customWidth="1"/>
    <col min="518" max="762" width="9.140625" style="136"/>
    <col min="763" max="763" width="4" style="136" customWidth="1"/>
    <col min="764" max="764" width="34.140625" style="136" customWidth="1"/>
    <col min="765" max="765" width="1" style="136" customWidth="1"/>
    <col min="766" max="766" width="5.7109375" style="136" customWidth="1"/>
    <col min="767" max="767" width="1" style="136" customWidth="1"/>
    <col min="768" max="768" width="7.7109375" style="136" customWidth="1"/>
    <col min="769" max="769" width="1" style="136" customWidth="1"/>
    <col min="770" max="770" width="16" style="136" customWidth="1"/>
    <col min="771" max="771" width="1" style="136" customWidth="1"/>
    <col min="772" max="772" width="16" style="136" customWidth="1"/>
    <col min="773" max="773" width="16.140625" style="136" bestFit="1" customWidth="1"/>
    <col min="774" max="1018" width="9.140625" style="136"/>
    <col min="1019" max="1019" width="4" style="136" customWidth="1"/>
    <col min="1020" max="1020" width="34.140625" style="136" customWidth="1"/>
    <col min="1021" max="1021" width="1" style="136" customWidth="1"/>
    <col min="1022" max="1022" width="5.7109375" style="136" customWidth="1"/>
    <col min="1023" max="1023" width="1" style="136" customWidth="1"/>
    <col min="1024" max="1024" width="7.7109375" style="136" customWidth="1"/>
    <col min="1025" max="1025" width="1" style="136" customWidth="1"/>
    <col min="1026" max="1026" width="16" style="136" customWidth="1"/>
    <col min="1027" max="1027" width="1" style="136" customWidth="1"/>
    <col min="1028" max="1028" width="16" style="136" customWidth="1"/>
    <col min="1029" max="1029" width="16.140625" style="136" bestFit="1" customWidth="1"/>
    <col min="1030" max="1274" width="9.140625" style="136"/>
    <col min="1275" max="1275" width="4" style="136" customWidth="1"/>
    <col min="1276" max="1276" width="34.140625" style="136" customWidth="1"/>
    <col min="1277" max="1277" width="1" style="136" customWidth="1"/>
    <col min="1278" max="1278" width="5.7109375" style="136" customWidth="1"/>
    <col min="1279" max="1279" width="1" style="136" customWidth="1"/>
    <col min="1280" max="1280" width="7.7109375" style="136" customWidth="1"/>
    <col min="1281" max="1281" width="1" style="136" customWidth="1"/>
    <col min="1282" max="1282" width="16" style="136" customWidth="1"/>
    <col min="1283" max="1283" width="1" style="136" customWidth="1"/>
    <col min="1284" max="1284" width="16" style="136" customWidth="1"/>
    <col min="1285" max="1285" width="16.140625" style="136" bestFit="1" customWidth="1"/>
    <col min="1286" max="1530" width="9.140625" style="136"/>
    <col min="1531" max="1531" width="4" style="136" customWidth="1"/>
    <col min="1532" max="1532" width="34.140625" style="136" customWidth="1"/>
    <col min="1533" max="1533" width="1" style="136" customWidth="1"/>
    <col min="1534" max="1534" width="5.7109375" style="136" customWidth="1"/>
    <col min="1535" max="1535" width="1" style="136" customWidth="1"/>
    <col min="1536" max="1536" width="7.7109375" style="136" customWidth="1"/>
    <col min="1537" max="1537" width="1" style="136" customWidth="1"/>
    <col min="1538" max="1538" width="16" style="136" customWidth="1"/>
    <col min="1539" max="1539" width="1" style="136" customWidth="1"/>
    <col min="1540" max="1540" width="16" style="136" customWidth="1"/>
    <col min="1541" max="1541" width="16.140625" style="136" bestFit="1" customWidth="1"/>
    <col min="1542" max="1786" width="9.140625" style="136"/>
    <col min="1787" max="1787" width="4" style="136" customWidth="1"/>
    <col min="1788" max="1788" width="34.140625" style="136" customWidth="1"/>
    <col min="1789" max="1789" width="1" style="136" customWidth="1"/>
    <col min="1790" max="1790" width="5.7109375" style="136" customWidth="1"/>
    <col min="1791" max="1791" width="1" style="136" customWidth="1"/>
    <col min="1792" max="1792" width="7.7109375" style="136" customWidth="1"/>
    <col min="1793" max="1793" width="1" style="136" customWidth="1"/>
    <col min="1794" max="1794" width="16" style="136" customWidth="1"/>
    <col min="1795" max="1795" width="1" style="136" customWidth="1"/>
    <col min="1796" max="1796" width="16" style="136" customWidth="1"/>
    <col min="1797" max="1797" width="16.140625" style="136" bestFit="1" customWidth="1"/>
    <col min="1798" max="2042" width="9.140625" style="136"/>
    <col min="2043" max="2043" width="4" style="136" customWidth="1"/>
    <col min="2044" max="2044" width="34.140625" style="136" customWidth="1"/>
    <col min="2045" max="2045" width="1" style="136" customWidth="1"/>
    <col min="2046" max="2046" width="5.7109375" style="136" customWidth="1"/>
    <col min="2047" max="2047" width="1" style="136" customWidth="1"/>
    <col min="2048" max="2048" width="7.7109375" style="136" customWidth="1"/>
    <col min="2049" max="2049" width="1" style="136" customWidth="1"/>
    <col min="2050" max="2050" width="16" style="136" customWidth="1"/>
    <col min="2051" max="2051" width="1" style="136" customWidth="1"/>
    <col min="2052" max="2052" width="16" style="136" customWidth="1"/>
    <col min="2053" max="2053" width="16.140625" style="136" bestFit="1" customWidth="1"/>
    <col min="2054" max="2298" width="9.140625" style="136"/>
    <col min="2299" max="2299" width="4" style="136" customWidth="1"/>
    <col min="2300" max="2300" width="34.140625" style="136" customWidth="1"/>
    <col min="2301" max="2301" width="1" style="136" customWidth="1"/>
    <col min="2302" max="2302" width="5.7109375" style="136" customWidth="1"/>
    <col min="2303" max="2303" width="1" style="136" customWidth="1"/>
    <col min="2304" max="2304" width="7.7109375" style="136" customWidth="1"/>
    <col min="2305" max="2305" width="1" style="136" customWidth="1"/>
    <col min="2306" max="2306" width="16" style="136" customWidth="1"/>
    <col min="2307" max="2307" width="1" style="136" customWidth="1"/>
    <col min="2308" max="2308" width="16" style="136" customWidth="1"/>
    <col min="2309" max="2309" width="16.140625" style="136" bestFit="1" customWidth="1"/>
    <col min="2310" max="2554" width="9.140625" style="136"/>
    <col min="2555" max="2555" width="4" style="136" customWidth="1"/>
    <col min="2556" max="2556" width="34.140625" style="136" customWidth="1"/>
    <col min="2557" max="2557" width="1" style="136" customWidth="1"/>
    <col min="2558" max="2558" width="5.7109375" style="136" customWidth="1"/>
    <col min="2559" max="2559" width="1" style="136" customWidth="1"/>
    <col min="2560" max="2560" width="7.7109375" style="136" customWidth="1"/>
    <col min="2561" max="2561" width="1" style="136" customWidth="1"/>
    <col min="2562" max="2562" width="16" style="136" customWidth="1"/>
    <col min="2563" max="2563" width="1" style="136" customWidth="1"/>
    <col min="2564" max="2564" width="16" style="136" customWidth="1"/>
    <col min="2565" max="2565" width="16.140625" style="136" bestFit="1" customWidth="1"/>
    <col min="2566" max="2810" width="9.140625" style="136"/>
    <col min="2811" max="2811" width="4" style="136" customWidth="1"/>
    <col min="2812" max="2812" width="34.140625" style="136" customWidth="1"/>
    <col min="2813" max="2813" width="1" style="136" customWidth="1"/>
    <col min="2814" max="2814" width="5.7109375" style="136" customWidth="1"/>
    <col min="2815" max="2815" width="1" style="136" customWidth="1"/>
    <col min="2816" max="2816" width="7.7109375" style="136" customWidth="1"/>
    <col min="2817" max="2817" width="1" style="136" customWidth="1"/>
    <col min="2818" max="2818" width="16" style="136" customWidth="1"/>
    <col min="2819" max="2819" width="1" style="136" customWidth="1"/>
    <col min="2820" max="2820" width="16" style="136" customWidth="1"/>
    <col min="2821" max="2821" width="16.140625" style="136" bestFit="1" customWidth="1"/>
    <col min="2822" max="3066" width="9.140625" style="136"/>
    <col min="3067" max="3067" width="4" style="136" customWidth="1"/>
    <col min="3068" max="3068" width="34.140625" style="136" customWidth="1"/>
    <col min="3069" max="3069" width="1" style="136" customWidth="1"/>
    <col min="3070" max="3070" width="5.7109375" style="136" customWidth="1"/>
    <col min="3071" max="3071" width="1" style="136" customWidth="1"/>
    <col min="3072" max="3072" width="7.7109375" style="136" customWidth="1"/>
    <col min="3073" max="3073" width="1" style="136" customWidth="1"/>
    <col min="3074" max="3074" width="16" style="136" customWidth="1"/>
    <col min="3075" max="3075" width="1" style="136" customWidth="1"/>
    <col min="3076" max="3076" width="16" style="136" customWidth="1"/>
    <col min="3077" max="3077" width="16.140625" style="136" bestFit="1" customWidth="1"/>
    <col min="3078" max="3322" width="9.140625" style="136"/>
    <col min="3323" max="3323" width="4" style="136" customWidth="1"/>
    <col min="3324" max="3324" width="34.140625" style="136" customWidth="1"/>
    <col min="3325" max="3325" width="1" style="136" customWidth="1"/>
    <col min="3326" max="3326" width="5.7109375" style="136" customWidth="1"/>
    <col min="3327" max="3327" width="1" style="136" customWidth="1"/>
    <col min="3328" max="3328" width="7.7109375" style="136" customWidth="1"/>
    <col min="3329" max="3329" width="1" style="136" customWidth="1"/>
    <col min="3330" max="3330" width="16" style="136" customWidth="1"/>
    <col min="3331" max="3331" width="1" style="136" customWidth="1"/>
    <col min="3332" max="3332" width="16" style="136" customWidth="1"/>
    <col min="3333" max="3333" width="16.140625" style="136" bestFit="1" customWidth="1"/>
    <col min="3334" max="3578" width="9.140625" style="136"/>
    <col min="3579" max="3579" width="4" style="136" customWidth="1"/>
    <col min="3580" max="3580" width="34.140625" style="136" customWidth="1"/>
    <col min="3581" max="3581" width="1" style="136" customWidth="1"/>
    <col min="3582" max="3582" width="5.7109375" style="136" customWidth="1"/>
    <col min="3583" max="3583" width="1" style="136" customWidth="1"/>
    <col min="3584" max="3584" width="7.7109375" style="136" customWidth="1"/>
    <col min="3585" max="3585" width="1" style="136" customWidth="1"/>
    <col min="3586" max="3586" width="16" style="136" customWidth="1"/>
    <col min="3587" max="3587" width="1" style="136" customWidth="1"/>
    <col min="3588" max="3588" width="16" style="136" customWidth="1"/>
    <col min="3589" max="3589" width="16.140625" style="136" bestFit="1" customWidth="1"/>
    <col min="3590" max="3834" width="9.140625" style="136"/>
    <col min="3835" max="3835" width="4" style="136" customWidth="1"/>
    <col min="3836" max="3836" width="34.140625" style="136" customWidth="1"/>
    <col min="3837" max="3837" width="1" style="136" customWidth="1"/>
    <col min="3838" max="3838" width="5.7109375" style="136" customWidth="1"/>
    <col min="3839" max="3839" width="1" style="136" customWidth="1"/>
    <col min="3840" max="3840" width="7.7109375" style="136" customWidth="1"/>
    <col min="3841" max="3841" width="1" style="136" customWidth="1"/>
    <col min="3842" max="3842" width="16" style="136" customWidth="1"/>
    <col min="3843" max="3843" width="1" style="136" customWidth="1"/>
    <col min="3844" max="3844" width="16" style="136" customWidth="1"/>
    <col min="3845" max="3845" width="16.140625" style="136" bestFit="1" customWidth="1"/>
    <col min="3846" max="4090" width="9.140625" style="136"/>
    <col min="4091" max="4091" width="4" style="136" customWidth="1"/>
    <col min="4092" max="4092" width="34.140625" style="136" customWidth="1"/>
    <col min="4093" max="4093" width="1" style="136" customWidth="1"/>
    <col min="4094" max="4094" width="5.7109375" style="136" customWidth="1"/>
    <col min="4095" max="4095" width="1" style="136" customWidth="1"/>
    <col min="4096" max="4096" width="7.7109375" style="136" customWidth="1"/>
    <col min="4097" max="4097" width="1" style="136" customWidth="1"/>
    <col min="4098" max="4098" width="16" style="136" customWidth="1"/>
    <col min="4099" max="4099" width="1" style="136" customWidth="1"/>
    <col min="4100" max="4100" width="16" style="136" customWidth="1"/>
    <col min="4101" max="4101" width="16.140625" style="136" bestFit="1" customWidth="1"/>
    <col min="4102" max="4346" width="9.140625" style="136"/>
    <col min="4347" max="4347" width="4" style="136" customWidth="1"/>
    <col min="4348" max="4348" width="34.140625" style="136" customWidth="1"/>
    <col min="4349" max="4349" width="1" style="136" customWidth="1"/>
    <col min="4350" max="4350" width="5.7109375" style="136" customWidth="1"/>
    <col min="4351" max="4351" width="1" style="136" customWidth="1"/>
    <col min="4352" max="4352" width="7.7109375" style="136" customWidth="1"/>
    <col min="4353" max="4353" width="1" style="136" customWidth="1"/>
    <col min="4354" max="4354" width="16" style="136" customWidth="1"/>
    <col min="4355" max="4355" width="1" style="136" customWidth="1"/>
    <col min="4356" max="4356" width="16" style="136" customWidth="1"/>
    <col min="4357" max="4357" width="16.140625" style="136" bestFit="1" customWidth="1"/>
    <col min="4358" max="4602" width="9.140625" style="136"/>
    <col min="4603" max="4603" width="4" style="136" customWidth="1"/>
    <col min="4604" max="4604" width="34.140625" style="136" customWidth="1"/>
    <col min="4605" max="4605" width="1" style="136" customWidth="1"/>
    <col min="4606" max="4606" width="5.7109375" style="136" customWidth="1"/>
    <col min="4607" max="4607" width="1" style="136" customWidth="1"/>
    <col min="4608" max="4608" width="7.7109375" style="136" customWidth="1"/>
    <col min="4609" max="4609" width="1" style="136" customWidth="1"/>
    <col min="4610" max="4610" width="16" style="136" customWidth="1"/>
    <col min="4611" max="4611" width="1" style="136" customWidth="1"/>
    <col min="4612" max="4612" width="16" style="136" customWidth="1"/>
    <col min="4613" max="4613" width="16.140625" style="136" bestFit="1" customWidth="1"/>
    <col min="4614" max="4858" width="9.140625" style="136"/>
    <col min="4859" max="4859" width="4" style="136" customWidth="1"/>
    <col min="4860" max="4860" width="34.140625" style="136" customWidth="1"/>
    <col min="4861" max="4861" width="1" style="136" customWidth="1"/>
    <col min="4862" max="4862" width="5.7109375" style="136" customWidth="1"/>
    <col min="4863" max="4863" width="1" style="136" customWidth="1"/>
    <col min="4864" max="4864" width="7.7109375" style="136" customWidth="1"/>
    <col min="4865" max="4865" width="1" style="136" customWidth="1"/>
    <col min="4866" max="4866" width="16" style="136" customWidth="1"/>
    <col min="4867" max="4867" width="1" style="136" customWidth="1"/>
    <col min="4868" max="4868" width="16" style="136" customWidth="1"/>
    <col min="4869" max="4869" width="16.140625" style="136" bestFit="1" customWidth="1"/>
    <col min="4870" max="5114" width="9.140625" style="136"/>
    <col min="5115" max="5115" width="4" style="136" customWidth="1"/>
    <col min="5116" max="5116" width="34.140625" style="136" customWidth="1"/>
    <col min="5117" max="5117" width="1" style="136" customWidth="1"/>
    <col min="5118" max="5118" width="5.7109375" style="136" customWidth="1"/>
    <col min="5119" max="5119" width="1" style="136" customWidth="1"/>
    <col min="5120" max="5120" width="7.7109375" style="136" customWidth="1"/>
    <col min="5121" max="5121" width="1" style="136" customWidth="1"/>
    <col min="5122" max="5122" width="16" style="136" customWidth="1"/>
    <col min="5123" max="5123" width="1" style="136" customWidth="1"/>
    <col min="5124" max="5124" width="16" style="136" customWidth="1"/>
    <col min="5125" max="5125" width="16.140625" style="136" bestFit="1" customWidth="1"/>
    <col min="5126" max="5370" width="9.140625" style="136"/>
    <col min="5371" max="5371" width="4" style="136" customWidth="1"/>
    <col min="5372" max="5372" width="34.140625" style="136" customWidth="1"/>
    <col min="5373" max="5373" width="1" style="136" customWidth="1"/>
    <col min="5374" max="5374" width="5.7109375" style="136" customWidth="1"/>
    <col min="5375" max="5375" width="1" style="136" customWidth="1"/>
    <col min="5376" max="5376" width="7.7109375" style="136" customWidth="1"/>
    <col min="5377" max="5377" width="1" style="136" customWidth="1"/>
    <col min="5378" max="5378" width="16" style="136" customWidth="1"/>
    <col min="5379" max="5379" width="1" style="136" customWidth="1"/>
    <col min="5380" max="5380" width="16" style="136" customWidth="1"/>
    <col min="5381" max="5381" width="16.140625" style="136" bestFit="1" customWidth="1"/>
    <col min="5382" max="5626" width="9.140625" style="136"/>
    <col min="5627" max="5627" width="4" style="136" customWidth="1"/>
    <col min="5628" max="5628" width="34.140625" style="136" customWidth="1"/>
    <col min="5629" max="5629" width="1" style="136" customWidth="1"/>
    <col min="5630" max="5630" width="5.7109375" style="136" customWidth="1"/>
    <col min="5631" max="5631" width="1" style="136" customWidth="1"/>
    <col min="5632" max="5632" width="7.7109375" style="136" customWidth="1"/>
    <col min="5633" max="5633" width="1" style="136" customWidth="1"/>
    <col min="5634" max="5634" width="16" style="136" customWidth="1"/>
    <col min="5635" max="5635" width="1" style="136" customWidth="1"/>
    <col min="5636" max="5636" width="16" style="136" customWidth="1"/>
    <col min="5637" max="5637" width="16.140625" style="136" bestFit="1" customWidth="1"/>
    <col min="5638" max="5882" width="9.140625" style="136"/>
    <col min="5883" max="5883" width="4" style="136" customWidth="1"/>
    <col min="5884" max="5884" width="34.140625" style="136" customWidth="1"/>
    <col min="5885" max="5885" width="1" style="136" customWidth="1"/>
    <col min="5886" max="5886" width="5.7109375" style="136" customWidth="1"/>
    <col min="5887" max="5887" width="1" style="136" customWidth="1"/>
    <col min="5888" max="5888" width="7.7109375" style="136" customWidth="1"/>
    <col min="5889" max="5889" width="1" style="136" customWidth="1"/>
    <col min="5890" max="5890" width="16" style="136" customWidth="1"/>
    <col min="5891" max="5891" width="1" style="136" customWidth="1"/>
    <col min="5892" max="5892" width="16" style="136" customWidth="1"/>
    <col min="5893" max="5893" width="16.140625" style="136" bestFit="1" customWidth="1"/>
    <col min="5894" max="6138" width="9.140625" style="136"/>
    <col min="6139" max="6139" width="4" style="136" customWidth="1"/>
    <col min="6140" max="6140" width="34.140625" style="136" customWidth="1"/>
    <col min="6141" max="6141" width="1" style="136" customWidth="1"/>
    <col min="6142" max="6142" width="5.7109375" style="136" customWidth="1"/>
    <col min="6143" max="6143" width="1" style="136" customWidth="1"/>
    <col min="6144" max="6144" width="7.7109375" style="136" customWidth="1"/>
    <col min="6145" max="6145" width="1" style="136" customWidth="1"/>
    <col min="6146" max="6146" width="16" style="136" customWidth="1"/>
    <col min="6147" max="6147" width="1" style="136" customWidth="1"/>
    <col min="6148" max="6148" width="16" style="136" customWidth="1"/>
    <col min="6149" max="6149" width="16.140625" style="136" bestFit="1" customWidth="1"/>
    <col min="6150" max="6394" width="9.140625" style="136"/>
    <col min="6395" max="6395" width="4" style="136" customWidth="1"/>
    <col min="6396" max="6396" width="34.140625" style="136" customWidth="1"/>
    <col min="6397" max="6397" width="1" style="136" customWidth="1"/>
    <col min="6398" max="6398" width="5.7109375" style="136" customWidth="1"/>
    <col min="6399" max="6399" width="1" style="136" customWidth="1"/>
    <col min="6400" max="6400" width="7.7109375" style="136" customWidth="1"/>
    <col min="6401" max="6401" width="1" style="136" customWidth="1"/>
    <col min="6402" max="6402" width="16" style="136" customWidth="1"/>
    <col min="6403" max="6403" width="1" style="136" customWidth="1"/>
    <col min="6404" max="6404" width="16" style="136" customWidth="1"/>
    <col min="6405" max="6405" width="16.140625" style="136" bestFit="1" customWidth="1"/>
    <col min="6406" max="6650" width="9.140625" style="136"/>
    <col min="6651" max="6651" width="4" style="136" customWidth="1"/>
    <col min="6652" max="6652" width="34.140625" style="136" customWidth="1"/>
    <col min="6653" max="6653" width="1" style="136" customWidth="1"/>
    <col min="6654" max="6654" width="5.7109375" style="136" customWidth="1"/>
    <col min="6655" max="6655" width="1" style="136" customWidth="1"/>
    <col min="6656" max="6656" width="7.7109375" style="136" customWidth="1"/>
    <col min="6657" max="6657" width="1" style="136" customWidth="1"/>
    <col min="6658" max="6658" width="16" style="136" customWidth="1"/>
    <col min="6659" max="6659" width="1" style="136" customWidth="1"/>
    <col min="6660" max="6660" width="16" style="136" customWidth="1"/>
    <col min="6661" max="6661" width="16.140625" style="136" bestFit="1" customWidth="1"/>
    <col min="6662" max="6906" width="9.140625" style="136"/>
    <col min="6907" max="6907" width="4" style="136" customWidth="1"/>
    <col min="6908" max="6908" width="34.140625" style="136" customWidth="1"/>
    <col min="6909" max="6909" width="1" style="136" customWidth="1"/>
    <col min="6910" max="6910" width="5.7109375" style="136" customWidth="1"/>
    <col min="6911" max="6911" width="1" style="136" customWidth="1"/>
    <col min="6912" max="6912" width="7.7109375" style="136" customWidth="1"/>
    <col min="6913" max="6913" width="1" style="136" customWidth="1"/>
    <col min="6914" max="6914" width="16" style="136" customWidth="1"/>
    <col min="6915" max="6915" width="1" style="136" customWidth="1"/>
    <col min="6916" max="6916" width="16" style="136" customWidth="1"/>
    <col min="6917" max="6917" width="16.140625" style="136" bestFit="1" customWidth="1"/>
    <col min="6918" max="7162" width="9.140625" style="136"/>
    <col min="7163" max="7163" width="4" style="136" customWidth="1"/>
    <col min="7164" max="7164" width="34.140625" style="136" customWidth="1"/>
    <col min="7165" max="7165" width="1" style="136" customWidth="1"/>
    <col min="7166" max="7166" width="5.7109375" style="136" customWidth="1"/>
    <col min="7167" max="7167" width="1" style="136" customWidth="1"/>
    <col min="7168" max="7168" width="7.7109375" style="136" customWidth="1"/>
    <col min="7169" max="7169" width="1" style="136" customWidth="1"/>
    <col min="7170" max="7170" width="16" style="136" customWidth="1"/>
    <col min="7171" max="7171" width="1" style="136" customWidth="1"/>
    <col min="7172" max="7172" width="16" style="136" customWidth="1"/>
    <col min="7173" max="7173" width="16.140625" style="136" bestFit="1" customWidth="1"/>
    <col min="7174" max="7418" width="9.140625" style="136"/>
    <col min="7419" max="7419" width="4" style="136" customWidth="1"/>
    <col min="7420" max="7420" width="34.140625" style="136" customWidth="1"/>
    <col min="7421" max="7421" width="1" style="136" customWidth="1"/>
    <col min="7422" max="7422" width="5.7109375" style="136" customWidth="1"/>
    <col min="7423" max="7423" width="1" style="136" customWidth="1"/>
    <col min="7424" max="7424" width="7.7109375" style="136" customWidth="1"/>
    <col min="7425" max="7425" width="1" style="136" customWidth="1"/>
    <col min="7426" max="7426" width="16" style="136" customWidth="1"/>
    <col min="7427" max="7427" width="1" style="136" customWidth="1"/>
    <col min="7428" max="7428" width="16" style="136" customWidth="1"/>
    <col min="7429" max="7429" width="16.140625" style="136" bestFit="1" customWidth="1"/>
    <col min="7430" max="7674" width="9.140625" style="136"/>
    <col min="7675" max="7675" width="4" style="136" customWidth="1"/>
    <col min="7676" max="7676" width="34.140625" style="136" customWidth="1"/>
    <col min="7677" max="7677" width="1" style="136" customWidth="1"/>
    <col min="7678" max="7678" width="5.7109375" style="136" customWidth="1"/>
    <col min="7679" max="7679" width="1" style="136" customWidth="1"/>
    <col min="7680" max="7680" width="7.7109375" style="136" customWidth="1"/>
    <col min="7681" max="7681" width="1" style="136" customWidth="1"/>
    <col min="7682" max="7682" width="16" style="136" customWidth="1"/>
    <col min="7683" max="7683" width="1" style="136" customWidth="1"/>
    <col min="7684" max="7684" width="16" style="136" customWidth="1"/>
    <col min="7685" max="7685" width="16.140625" style="136" bestFit="1" customWidth="1"/>
    <col min="7686" max="7930" width="9.140625" style="136"/>
    <col min="7931" max="7931" width="4" style="136" customWidth="1"/>
    <col min="7932" max="7932" width="34.140625" style="136" customWidth="1"/>
    <col min="7933" max="7933" width="1" style="136" customWidth="1"/>
    <col min="7934" max="7934" width="5.7109375" style="136" customWidth="1"/>
    <col min="7935" max="7935" width="1" style="136" customWidth="1"/>
    <col min="7936" max="7936" width="7.7109375" style="136" customWidth="1"/>
    <col min="7937" max="7937" width="1" style="136" customWidth="1"/>
    <col min="7938" max="7938" width="16" style="136" customWidth="1"/>
    <col min="7939" max="7939" width="1" style="136" customWidth="1"/>
    <col min="7940" max="7940" width="16" style="136" customWidth="1"/>
    <col min="7941" max="7941" width="16.140625" style="136" bestFit="1" customWidth="1"/>
    <col min="7942" max="8186" width="9.140625" style="136"/>
    <col min="8187" max="8187" width="4" style="136" customWidth="1"/>
    <col min="8188" max="8188" width="34.140625" style="136" customWidth="1"/>
    <col min="8189" max="8189" width="1" style="136" customWidth="1"/>
    <col min="8190" max="8190" width="5.7109375" style="136" customWidth="1"/>
    <col min="8191" max="8191" width="1" style="136" customWidth="1"/>
    <col min="8192" max="8192" width="7.7109375" style="136" customWidth="1"/>
    <col min="8193" max="8193" width="1" style="136" customWidth="1"/>
    <col min="8194" max="8194" width="16" style="136" customWidth="1"/>
    <col min="8195" max="8195" width="1" style="136" customWidth="1"/>
    <col min="8196" max="8196" width="16" style="136" customWidth="1"/>
    <col min="8197" max="8197" width="16.140625" style="136" bestFit="1" customWidth="1"/>
    <col min="8198" max="8442" width="9.140625" style="136"/>
    <col min="8443" max="8443" width="4" style="136" customWidth="1"/>
    <col min="8444" max="8444" width="34.140625" style="136" customWidth="1"/>
    <col min="8445" max="8445" width="1" style="136" customWidth="1"/>
    <col min="8446" max="8446" width="5.7109375" style="136" customWidth="1"/>
    <col min="8447" max="8447" width="1" style="136" customWidth="1"/>
    <col min="8448" max="8448" width="7.7109375" style="136" customWidth="1"/>
    <col min="8449" max="8449" width="1" style="136" customWidth="1"/>
    <col min="8450" max="8450" width="16" style="136" customWidth="1"/>
    <col min="8451" max="8451" width="1" style="136" customWidth="1"/>
    <col min="8452" max="8452" width="16" style="136" customWidth="1"/>
    <col min="8453" max="8453" width="16.140625" style="136" bestFit="1" customWidth="1"/>
    <col min="8454" max="8698" width="9.140625" style="136"/>
    <col min="8699" max="8699" width="4" style="136" customWidth="1"/>
    <col min="8700" max="8700" width="34.140625" style="136" customWidth="1"/>
    <col min="8701" max="8701" width="1" style="136" customWidth="1"/>
    <col min="8702" max="8702" width="5.7109375" style="136" customWidth="1"/>
    <col min="8703" max="8703" width="1" style="136" customWidth="1"/>
    <col min="8704" max="8704" width="7.7109375" style="136" customWidth="1"/>
    <col min="8705" max="8705" width="1" style="136" customWidth="1"/>
    <col min="8706" max="8706" width="16" style="136" customWidth="1"/>
    <col min="8707" max="8707" width="1" style="136" customWidth="1"/>
    <col min="8708" max="8708" width="16" style="136" customWidth="1"/>
    <col min="8709" max="8709" width="16.140625" style="136" bestFit="1" customWidth="1"/>
    <col min="8710" max="8954" width="9.140625" style="136"/>
    <col min="8955" max="8955" width="4" style="136" customWidth="1"/>
    <col min="8956" max="8956" width="34.140625" style="136" customWidth="1"/>
    <col min="8957" max="8957" width="1" style="136" customWidth="1"/>
    <col min="8958" max="8958" width="5.7109375" style="136" customWidth="1"/>
    <col min="8959" max="8959" width="1" style="136" customWidth="1"/>
    <col min="8960" max="8960" width="7.7109375" style="136" customWidth="1"/>
    <col min="8961" max="8961" width="1" style="136" customWidth="1"/>
    <col min="8962" max="8962" width="16" style="136" customWidth="1"/>
    <col min="8963" max="8963" width="1" style="136" customWidth="1"/>
    <col min="8964" max="8964" width="16" style="136" customWidth="1"/>
    <col min="8965" max="8965" width="16.140625" style="136" bestFit="1" customWidth="1"/>
    <col min="8966" max="9210" width="9.140625" style="136"/>
    <col min="9211" max="9211" width="4" style="136" customWidth="1"/>
    <col min="9212" max="9212" width="34.140625" style="136" customWidth="1"/>
    <col min="9213" max="9213" width="1" style="136" customWidth="1"/>
    <col min="9214" max="9214" width="5.7109375" style="136" customWidth="1"/>
    <col min="9215" max="9215" width="1" style="136" customWidth="1"/>
    <col min="9216" max="9216" width="7.7109375" style="136" customWidth="1"/>
    <col min="9217" max="9217" width="1" style="136" customWidth="1"/>
    <col min="9218" max="9218" width="16" style="136" customWidth="1"/>
    <col min="9219" max="9219" width="1" style="136" customWidth="1"/>
    <col min="9220" max="9220" width="16" style="136" customWidth="1"/>
    <col min="9221" max="9221" width="16.140625" style="136" bestFit="1" customWidth="1"/>
    <col min="9222" max="9466" width="9.140625" style="136"/>
    <col min="9467" max="9467" width="4" style="136" customWidth="1"/>
    <col min="9468" max="9468" width="34.140625" style="136" customWidth="1"/>
    <col min="9469" max="9469" width="1" style="136" customWidth="1"/>
    <col min="9470" max="9470" width="5.7109375" style="136" customWidth="1"/>
    <col min="9471" max="9471" width="1" style="136" customWidth="1"/>
    <col min="9472" max="9472" width="7.7109375" style="136" customWidth="1"/>
    <col min="9473" max="9473" width="1" style="136" customWidth="1"/>
    <col min="9474" max="9474" width="16" style="136" customWidth="1"/>
    <col min="9475" max="9475" width="1" style="136" customWidth="1"/>
    <col min="9476" max="9476" width="16" style="136" customWidth="1"/>
    <col min="9477" max="9477" width="16.140625" style="136" bestFit="1" customWidth="1"/>
    <col min="9478" max="9722" width="9.140625" style="136"/>
    <col min="9723" max="9723" width="4" style="136" customWidth="1"/>
    <col min="9724" max="9724" width="34.140625" style="136" customWidth="1"/>
    <col min="9725" max="9725" width="1" style="136" customWidth="1"/>
    <col min="9726" max="9726" width="5.7109375" style="136" customWidth="1"/>
    <col min="9727" max="9727" width="1" style="136" customWidth="1"/>
    <col min="9728" max="9728" width="7.7109375" style="136" customWidth="1"/>
    <col min="9729" max="9729" width="1" style="136" customWidth="1"/>
    <col min="9730" max="9730" width="16" style="136" customWidth="1"/>
    <col min="9731" max="9731" width="1" style="136" customWidth="1"/>
    <col min="9732" max="9732" width="16" style="136" customWidth="1"/>
    <col min="9733" max="9733" width="16.140625" style="136" bestFit="1" customWidth="1"/>
    <col min="9734" max="9978" width="9.140625" style="136"/>
    <col min="9979" max="9979" width="4" style="136" customWidth="1"/>
    <col min="9980" max="9980" width="34.140625" style="136" customWidth="1"/>
    <col min="9981" max="9981" width="1" style="136" customWidth="1"/>
    <col min="9982" max="9982" width="5.7109375" style="136" customWidth="1"/>
    <col min="9983" max="9983" width="1" style="136" customWidth="1"/>
    <col min="9984" max="9984" width="7.7109375" style="136" customWidth="1"/>
    <col min="9985" max="9985" width="1" style="136" customWidth="1"/>
    <col min="9986" max="9986" width="16" style="136" customWidth="1"/>
    <col min="9987" max="9987" width="1" style="136" customWidth="1"/>
    <col min="9988" max="9988" width="16" style="136" customWidth="1"/>
    <col min="9989" max="9989" width="16.140625" style="136" bestFit="1" customWidth="1"/>
    <col min="9990" max="10234" width="9.140625" style="136"/>
    <col min="10235" max="10235" width="4" style="136" customWidth="1"/>
    <col min="10236" max="10236" width="34.140625" style="136" customWidth="1"/>
    <col min="10237" max="10237" width="1" style="136" customWidth="1"/>
    <col min="10238" max="10238" width="5.7109375" style="136" customWidth="1"/>
    <col min="10239" max="10239" width="1" style="136" customWidth="1"/>
    <col min="10240" max="10240" width="7.7109375" style="136" customWidth="1"/>
    <col min="10241" max="10241" width="1" style="136" customWidth="1"/>
    <col min="10242" max="10242" width="16" style="136" customWidth="1"/>
    <col min="10243" max="10243" width="1" style="136" customWidth="1"/>
    <col min="10244" max="10244" width="16" style="136" customWidth="1"/>
    <col min="10245" max="10245" width="16.140625" style="136" bestFit="1" customWidth="1"/>
    <col min="10246" max="10490" width="9.140625" style="136"/>
    <col min="10491" max="10491" width="4" style="136" customWidth="1"/>
    <col min="10492" max="10492" width="34.140625" style="136" customWidth="1"/>
    <col min="10493" max="10493" width="1" style="136" customWidth="1"/>
    <col min="10494" max="10494" width="5.7109375" style="136" customWidth="1"/>
    <col min="10495" max="10495" width="1" style="136" customWidth="1"/>
    <col min="10496" max="10496" width="7.7109375" style="136" customWidth="1"/>
    <col min="10497" max="10497" width="1" style="136" customWidth="1"/>
    <col min="10498" max="10498" width="16" style="136" customWidth="1"/>
    <col min="10499" max="10499" width="1" style="136" customWidth="1"/>
    <col min="10500" max="10500" width="16" style="136" customWidth="1"/>
    <col min="10501" max="10501" width="16.140625" style="136" bestFit="1" customWidth="1"/>
    <col min="10502" max="10746" width="9.140625" style="136"/>
    <col min="10747" max="10747" width="4" style="136" customWidth="1"/>
    <col min="10748" max="10748" width="34.140625" style="136" customWidth="1"/>
    <col min="10749" max="10749" width="1" style="136" customWidth="1"/>
    <col min="10750" max="10750" width="5.7109375" style="136" customWidth="1"/>
    <col min="10751" max="10751" width="1" style="136" customWidth="1"/>
    <col min="10752" max="10752" width="7.7109375" style="136" customWidth="1"/>
    <col min="10753" max="10753" width="1" style="136" customWidth="1"/>
    <col min="10754" max="10754" width="16" style="136" customWidth="1"/>
    <col min="10755" max="10755" width="1" style="136" customWidth="1"/>
    <col min="10756" max="10756" width="16" style="136" customWidth="1"/>
    <col min="10757" max="10757" width="16.140625" style="136" bestFit="1" customWidth="1"/>
    <col min="10758" max="11002" width="9.140625" style="136"/>
    <col min="11003" max="11003" width="4" style="136" customWidth="1"/>
    <col min="11004" max="11004" width="34.140625" style="136" customWidth="1"/>
    <col min="11005" max="11005" width="1" style="136" customWidth="1"/>
    <col min="11006" max="11006" width="5.7109375" style="136" customWidth="1"/>
    <col min="11007" max="11007" width="1" style="136" customWidth="1"/>
    <col min="11008" max="11008" width="7.7109375" style="136" customWidth="1"/>
    <col min="11009" max="11009" width="1" style="136" customWidth="1"/>
    <col min="11010" max="11010" width="16" style="136" customWidth="1"/>
    <col min="11011" max="11011" width="1" style="136" customWidth="1"/>
    <col min="11012" max="11012" width="16" style="136" customWidth="1"/>
    <col min="11013" max="11013" width="16.140625" style="136" bestFit="1" customWidth="1"/>
    <col min="11014" max="11258" width="9.140625" style="136"/>
    <col min="11259" max="11259" width="4" style="136" customWidth="1"/>
    <col min="11260" max="11260" width="34.140625" style="136" customWidth="1"/>
    <col min="11261" max="11261" width="1" style="136" customWidth="1"/>
    <col min="11262" max="11262" width="5.7109375" style="136" customWidth="1"/>
    <col min="11263" max="11263" width="1" style="136" customWidth="1"/>
    <col min="11264" max="11264" width="7.7109375" style="136" customWidth="1"/>
    <col min="11265" max="11265" width="1" style="136" customWidth="1"/>
    <col min="11266" max="11266" width="16" style="136" customWidth="1"/>
    <col min="11267" max="11267" width="1" style="136" customWidth="1"/>
    <col min="11268" max="11268" width="16" style="136" customWidth="1"/>
    <col min="11269" max="11269" width="16.140625" style="136" bestFit="1" customWidth="1"/>
    <col min="11270" max="11514" width="9.140625" style="136"/>
    <col min="11515" max="11515" width="4" style="136" customWidth="1"/>
    <col min="11516" max="11516" width="34.140625" style="136" customWidth="1"/>
    <col min="11517" max="11517" width="1" style="136" customWidth="1"/>
    <col min="11518" max="11518" width="5.7109375" style="136" customWidth="1"/>
    <col min="11519" max="11519" width="1" style="136" customWidth="1"/>
    <col min="11520" max="11520" width="7.7109375" style="136" customWidth="1"/>
    <col min="11521" max="11521" width="1" style="136" customWidth="1"/>
    <col min="11522" max="11522" width="16" style="136" customWidth="1"/>
    <col min="11523" max="11523" width="1" style="136" customWidth="1"/>
    <col min="11524" max="11524" width="16" style="136" customWidth="1"/>
    <col min="11525" max="11525" width="16.140625" style="136" bestFit="1" customWidth="1"/>
    <col min="11526" max="11770" width="9.140625" style="136"/>
    <col min="11771" max="11771" width="4" style="136" customWidth="1"/>
    <col min="11772" max="11772" width="34.140625" style="136" customWidth="1"/>
    <col min="11773" max="11773" width="1" style="136" customWidth="1"/>
    <col min="11774" max="11774" width="5.7109375" style="136" customWidth="1"/>
    <col min="11775" max="11775" width="1" style="136" customWidth="1"/>
    <col min="11776" max="11776" width="7.7109375" style="136" customWidth="1"/>
    <col min="11777" max="11777" width="1" style="136" customWidth="1"/>
    <col min="11778" max="11778" width="16" style="136" customWidth="1"/>
    <col min="11779" max="11779" width="1" style="136" customWidth="1"/>
    <col min="11780" max="11780" width="16" style="136" customWidth="1"/>
    <col min="11781" max="11781" width="16.140625" style="136" bestFit="1" customWidth="1"/>
    <col min="11782" max="12026" width="9.140625" style="136"/>
    <col min="12027" max="12027" width="4" style="136" customWidth="1"/>
    <col min="12028" max="12028" width="34.140625" style="136" customWidth="1"/>
    <col min="12029" max="12029" width="1" style="136" customWidth="1"/>
    <col min="12030" max="12030" width="5.7109375" style="136" customWidth="1"/>
    <col min="12031" max="12031" width="1" style="136" customWidth="1"/>
    <col min="12032" max="12032" width="7.7109375" style="136" customWidth="1"/>
    <col min="12033" max="12033" width="1" style="136" customWidth="1"/>
    <col min="12034" max="12034" width="16" style="136" customWidth="1"/>
    <col min="12035" max="12035" width="1" style="136" customWidth="1"/>
    <col min="12036" max="12036" width="16" style="136" customWidth="1"/>
    <col min="12037" max="12037" width="16.140625" style="136" bestFit="1" customWidth="1"/>
    <col min="12038" max="12282" width="9.140625" style="136"/>
    <col min="12283" max="12283" width="4" style="136" customWidth="1"/>
    <col min="12284" max="12284" width="34.140625" style="136" customWidth="1"/>
    <col min="12285" max="12285" width="1" style="136" customWidth="1"/>
    <col min="12286" max="12286" width="5.7109375" style="136" customWidth="1"/>
    <col min="12287" max="12287" width="1" style="136" customWidth="1"/>
    <col min="12288" max="12288" width="7.7109375" style="136" customWidth="1"/>
    <col min="12289" max="12289" width="1" style="136" customWidth="1"/>
    <col min="12290" max="12290" width="16" style="136" customWidth="1"/>
    <col min="12291" max="12291" width="1" style="136" customWidth="1"/>
    <col min="12292" max="12292" width="16" style="136" customWidth="1"/>
    <col min="12293" max="12293" width="16.140625" style="136" bestFit="1" customWidth="1"/>
    <col min="12294" max="12538" width="9.140625" style="136"/>
    <col min="12539" max="12539" width="4" style="136" customWidth="1"/>
    <col min="12540" max="12540" width="34.140625" style="136" customWidth="1"/>
    <col min="12541" max="12541" width="1" style="136" customWidth="1"/>
    <col min="12542" max="12542" width="5.7109375" style="136" customWidth="1"/>
    <col min="12543" max="12543" width="1" style="136" customWidth="1"/>
    <col min="12544" max="12544" width="7.7109375" style="136" customWidth="1"/>
    <col min="12545" max="12545" width="1" style="136" customWidth="1"/>
    <col min="12546" max="12546" width="16" style="136" customWidth="1"/>
    <col min="12547" max="12547" width="1" style="136" customWidth="1"/>
    <col min="12548" max="12548" width="16" style="136" customWidth="1"/>
    <col min="12549" max="12549" width="16.140625" style="136" bestFit="1" customWidth="1"/>
    <col min="12550" max="12794" width="9.140625" style="136"/>
    <col min="12795" max="12795" width="4" style="136" customWidth="1"/>
    <col min="12796" max="12796" width="34.140625" style="136" customWidth="1"/>
    <col min="12797" max="12797" width="1" style="136" customWidth="1"/>
    <col min="12798" max="12798" width="5.7109375" style="136" customWidth="1"/>
    <col min="12799" max="12799" width="1" style="136" customWidth="1"/>
    <col min="12800" max="12800" width="7.7109375" style="136" customWidth="1"/>
    <col min="12801" max="12801" width="1" style="136" customWidth="1"/>
    <col min="12802" max="12802" width="16" style="136" customWidth="1"/>
    <col min="12803" max="12803" width="1" style="136" customWidth="1"/>
    <col min="12804" max="12804" width="16" style="136" customWidth="1"/>
    <col min="12805" max="12805" width="16.140625" style="136" bestFit="1" customWidth="1"/>
    <col min="12806" max="13050" width="9.140625" style="136"/>
    <col min="13051" max="13051" width="4" style="136" customWidth="1"/>
    <col min="13052" max="13052" width="34.140625" style="136" customWidth="1"/>
    <col min="13053" max="13053" width="1" style="136" customWidth="1"/>
    <col min="13054" max="13054" width="5.7109375" style="136" customWidth="1"/>
    <col min="13055" max="13055" width="1" style="136" customWidth="1"/>
    <col min="13056" max="13056" width="7.7109375" style="136" customWidth="1"/>
    <col min="13057" max="13057" width="1" style="136" customWidth="1"/>
    <col min="13058" max="13058" width="16" style="136" customWidth="1"/>
    <col min="13059" max="13059" width="1" style="136" customWidth="1"/>
    <col min="13060" max="13060" width="16" style="136" customWidth="1"/>
    <col min="13061" max="13061" width="16.140625" style="136" bestFit="1" customWidth="1"/>
    <col min="13062" max="13306" width="9.140625" style="136"/>
    <col min="13307" max="13307" width="4" style="136" customWidth="1"/>
    <col min="13308" max="13308" width="34.140625" style="136" customWidth="1"/>
    <col min="13309" max="13309" width="1" style="136" customWidth="1"/>
    <col min="13310" max="13310" width="5.7109375" style="136" customWidth="1"/>
    <col min="13311" max="13311" width="1" style="136" customWidth="1"/>
    <col min="13312" max="13312" width="7.7109375" style="136" customWidth="1"/>
    <col min="13313" max="13313" width="1" style="136" customWidth="1"/>
    <col min="13314" max="13314" width="16" style="136" customWidth="1"/>
    <col min="13315" max="13315" width="1" style="136" customWidth="1"/>
    <col min="13316" max="13316" width="16" style="136" customWidth="1"/>
    <col min="13317" max="13317" width="16.140625" style="136" bestFit="1" customWidth="1"/>
    <col min="13318" max="13562" width="9.140625" style="136"/>
    <col min="13563" max="13563" width="4" style="136" customWidth="1"/>
    <col min="13564" max="13564" width="34.140625" style="136" customWidth="1"/>
    <col min="13565" max="13565" width="1" style="136" customWidth="1"/>
    <col min="13566" max="13566" width="5.7109375" style="136" customWidth="1"/>
    <col min="13567" max="13567" width="1" style="136" customWidth="1"/>
    <col min="13568" max="13568" width="7.7109375" style="136" customWidth="1"/>
    <col min="13569" max="13569" width="1" style="136" customWidth="1"/>
    <col min="13570" max="13570" width="16" style="136" customWidth="1"/>
    <col min="13571" max="13571" width="1" style="136" customWidth="1"/>
    <col min="13572" max="13572" width="16" style="136" customWidth="1"/>
    <col min="13573" max="13573" width="16.140625" style="136" bestFit="1" customWidth="1"/>
    <col min="13574" max="13818" width="9.140625" style="136"/>
    <col min="13819" max="13819" width="4" style="136" customWidth="1"/>
    <col min="13820" max="13820" width="34.140625" style="136" customWidth="1"/>
    <col min="13821" max="13821" width="1" style="136" customWidth="1"/>
    <col min="13822" max="13822" width="5.7109375" style="136" customWidth="1"/>
    <col min="13823" max="13823" width="1" style="136" customWidth="1"/>
    <col min="13824" max="13824" width="7.7109375" style="136" customWidth="1"/>
    <col min="13825" max="13825" width="1" style="136" customWidth="1"/>
    <col min="13826" max="13826" width="16" style="136" customWidth="1"/>
    <col min="13827" max="13827" width="1" style="136" customWidth="1"/>
    <col min="13828" max="13828" width="16" style="136" customWidth="1"/>
    <col min="13829" max="13829" width="16.140625" style="136" bestFit="1" customWidth="1"/>
    <col min="13830" max="14074" width="9.140625" style="136"/>
    <col min="14075" max="14075" width="4" style="136" customWidth="1"/>
    <col min="14076" max="14076" width="34.140625" style="136" customWidth="1"/>
    <col min="14077" max="14077" width="1" style="136" customWidth="1"/>
    <col min="14078" max="14078" width="5.7109375" style="136" customWidth="1"/>
    <col min="14079" max="14079" width="1" style="136" customWidth="1"/>
    <col min="14080" max="14080" width="7.7109375" style="136" customWidth="1"/>
    <col min="14081" max="14081" width="1" style="136" customWidth="1"/>
    <col min="14082" max="14082" width="16" style="136" customWidth="1"/>
    <col min="14083" max="14083" width="1" style="136" customWidth="1"/>
    <col min="14084" max="14084" width="16" style="136" customWidth="1"/>
    <col min="14085" max="14085" width="16.140625" style="136" bestFit="1" customWidth="1"/>
    <col min="14086" max="14330" width="9.140625" style="136"/>
    <col min="14331" max="14331" width="4" style="136" customWidth="1"/>
    <col min="14332" max="14332" width="34.140625" style="136" customWidth="1"/>
    <col min="14333" max="14333" width="1" style="136" customWidth="1"/>
    <col min="14334" max="14334" width="5.7109375" style="136" customWidth="1"/>
    <col min="14335" max="14335" width="1" style="136" customWidth="1"/>
    <col min="14336" max="14336" width="7.7109375" style="136" customWidth="1"/>
    <col min="14337" max="14337" width="1" style="136" customWidth="1"/>
    <col min="14338" max="14338" width="16" style="136" customWidth="1"/>
    <col min="14339" max="14339" width="1" style="136" customWidth="1"/>
    <col min="14340" max="14340" width="16" style="136" customWidth="1"/>
    <col min="14341" max="14341" width="16.140625" style="136" bestFit="1" customWidth="1"/>
    <col min="14342" max="14586" width="9.140625" style="136"/>
    <col min="14587" max="14587" width="4" style="136" customWidth="1"/>
    <col min="14588" max="14588" width="34.140625" style="136" customWidth="1"/>
    <col min="14589" max="14589" width="1" style="136" customWidth="1"/>
    <col min="14590" max="14590" width="5.7109375" style="136" customWidth="1"/>
    <col min="14591" max="14591" width="1" style="136" customWidth="1"/>
    <col min="14592" max="14592" width="7.7109375" style="136" customWidth="1"/>
    <col min="14593" max="14593" width="1" style="136" customWidth="1"/>
    <col min="14594" max="14594" width="16" style="136" customWidth="1"/>
    <col min="14595" max="14595" width="1" style="136" customWidth="1"/>
    <col min="14596" max="14596" width="16" style="136" customWidth="1"/>
    <col min="14597" max="14597" width="16.140625" style="136" bestFit="1" customWidth="1"/>
    <col min="14598" max="14842" width="9.140625" style="136"/>
    <col min="14843" max="14843" width="4" style="136" customWidth="1"/>
    <col min="14844" max="14844" width="34.140625" style="136" customWidth="1"/>
    <col min="14845" max="14845" width="1" style="136" customWidth="1"/>
    <col min="14846" max="14846" width="5.7109375" style="136" customWidth="1"/>
    <col min="14847" max="14847" width="1" style="136" customWidth="1"/>
    <col min="14848" max="14848" width="7.7109375" style="136" customWidth="1"/>
    <col min="14849" max="14849" width="1" style="136" customWidth="1"/>
    <col min="14850" max="14850" width="16" style="136" customWidth="1"/>
    <col min="14851" max="14851" width="1" style="136" customWidth="1"/>
    <col min="14852" max="14852" width="16" style="136" customWidth="1"/>
    <col min="14853" max="14853" width="16.140625" style="136" bestFit="1" customWidth="1"/>
    <col min="14854" max="15098" width="9.140625" style="136"/>
    <col min="15099" max="15099" width="4" style="136" customWidth="1"/>
    <col min="15100" max="15100" width="34.140625" style="136" customWidth="1"/>
    <col min="15101" max="15101" width="1" style="136" customWidth="1"/>
    <col min="15102" max="15102" width="5.7109375" style="136" customWidth="1"/>
    <col min="15103" max="15103" width="1" style="136" customWidth="1"/>
    <col min="15104" max="15104" width="7.7109375" style="136" customWidth="1"/>
    <col min="15105" max="15105" width="1" style="136" customWidth="1"/>
    <col min="15106" max="15106" width="16" style="136" customWidth="1"/>
    <col min="15107" max="15107" width="1" style="136" customWidth="1"/>
    <col min="15108" max="15108" width="16" style="136" customWidth="1"/>
    <col min="15109" max="15109" width="16.140625" style="136" bestFit="1" customWidth="1"/>
    <col min="15110" max="15354" width="9.140625" style="136"/>
    <col min="15355" max="15355" width="4" style="136" customWidth="1"/>
    <col min="15356" max="15356" width="34.140625" style="136" customWidth="1"/>
    <col min="15357" max="15357" width="1" style="136" customWidth="1"/>
    <col min="15358" max="15358" width="5.7109375" style="136" customWidth="1"/>
    <col min="15359" max="15359" width="1" style="136" customWidth="1"/>
    <col min="15360" max="15360" width="7.7109375" style="136" customWidth="1"/>
    <col min="15361" max="15361" width="1" style="136" customWidth="1"/>
    <col min="15362" max="15362" width="16" style="136" customWidth="1"/>
    <col min="15363" max="15363" width="1" style="136" customWidth="1"/>
    <col min="15364" max="15364" width="16" style="136" customWidth="1"/>
    <col min="15365" max="15365" width="16.140625" style="136" bestFit="1" customWidth="1"/>
    <col min="15366" max="15610" width="9.140625" style="136"/>
    <col min="15611" max="15611" width="4" style="136" customWidth="1"/>
    <col min="15612" max="15612" width="34.140625" style="136" customWidth="1"/>
    <col min="15613" max="15613" width="1" style="136" customWidth="1"/>
    <col min="15614" max="15614" width="5.7109375" style="136" customWidth="1"/>
    <col min="15615" max="15615" width="1" style="136" customWidth="1"/>
    <col min="15616" max="15616" width="7.7109375" style="136" customWidth="1"/>
    <col min="15617" max="15617" width="1" style="136" customWidth="1"/>
    <col min="15618" max="15618" width="16" style="136" customWidth="1"/>
    <col min="15619" max="15619" width="1" style="136" customWidth="1"/>
    <col min="15620" max="15620" width="16" style="136" customWidth="1"/>
    <col min="15621" max="15621" width="16.140625" style="136" bestFit="1" customWidth="1"/>
    <col min="15622" max="15866" width="9.140625" style="136"/>
    <col min="15867" max="15867" width="4" style="136" customWidth="1"/>
    <col min="15868" max="15868" width="34.140625" style="136" customWidth="1"/>
    <col min="15869" max="15869" width="1" style="136" customWidth="1"/>
    <col min="15870" max="15870" width="5.7109375" style="136" customWidth="1"/>
    <col min="15871" max="15871" width="1" style="136" customWidth="1"/>
    <col min="15872" max="15872" width="7.7109375" style="136" customWidth="1"/>
    <col min="15873" max="15873" width="1" style="136" customWidth="1"/>
    <col min="15874" max="15874" width="16" style="136" customWidth="1"/>
    <col min="15875" max="15875" width="1" style="136" customWidth="1"/>
    <col min="15876" max="15876" width="16" style="136" customWidth="1"/>
    <col min="15877" max="15877" width="16.140625" style="136" bestFit="1" customWidth="1"/>
    <col min="15878" max="16122" width="9.140625" style="136"/>
    <col min="16123" max="16123" width="4" style="136" customWidth="1"/>
    <col min="16124" max="16124" width="34.140625" style="136" customWidth="1"/>
    <col min="16125" max="16125" width="1" style="136" customWidth="1"/>
    <col min="16126" max="16126" width="5.7109375" style="136" customWidth="1"/>
    <col min="16127" max="16127" width="1" style="136" customWidth="1"/>
    <col min="16128" max="16128" width="7.7109375" style="136" customWidth="1"/>
    <col min="16129" max="16129" width="1" style="136" customWidth="1"/>
    <col min="16130" max="16130" width="16" style="136" customWidth="1"/>
    <col min="16131" max="16131" width="1" style="136" customWidth="1"/>
    <col min="16132" max="16132" width="16" style="136" customWidth="1"/>
    <col min="16133" max="16133" width="16.140625" style="136" bestFit="1" customWidth="1"/>
    <col min="16134" max="16384" width="9.140625" style="136"/>
  </cols>
  <sheetData>
    <row r="1" spans="1:10" ht="13.5" customHeight="1" x14ac:dyDescent="0.2">
      <c r="A1" s="125" t="str">
        <f>Index!$C$2</f>
        <v>CÔNG TY TNHH MTV QUẢN LÝ KHAI THÁC CÔNG TRÌNH THỦY LỢI QUẢNG TRỊ</v>
      </c>
      <c r="B1" s="125"/>
      <c r="C1" s="126"/>
      <c r="D1" s="341"/>
      <c r="E1" s="126"/>
      <c r="F1" s="144"/>
      <c r="G1" s="126"/>
      <c r="H1" s="126"/>
      <c r="I1" s="126"/>
      <c r="J1" s="127" t="s">
        <v>446</v>
      </c>
    </row>
    <row r="2" spans="1:10" ht="13.5" customHeight="1" x14ac:dyDescent="0.2">
      <c r="A2" s="128" t="str">
        <f>Index!$C$4</f>
        <v>Khu phố 9, Phường Đông Lễ, Thành Phố Đông Hà, Tỉnh Quảng Trị</v>
      </c>
      <c r="B2" s="129"/>
      <c r="C2" s="130"/>
      <c r="D2" s="342"/>
      <c r="E2" s="130"/>
      <c r="F2" s="145"/>
      <c r="G2" s="130"/>
      <c r="H2" s="130"/>
      <c r="I2" s="130"/>
      <c r="J2" s="131" t="str">
        <f>"Cho năm tài chính kết thúc ngày " &amp; Index!$D$7</f>
        <v>Cho năm tài chính kết thúc ngày 31/12/2015</v>
      </c>
    </row>
    <row r="4" spans="1:10" ht="18.75" x14ac:dyDescent="0.3">
      <c r="A4" s="133" t="s">
        <v>447</v>
      </c>
      <c r="H4" s="541" t="s">
        <v>448</v>
      </c>
      <c r="I4" s="541"/>
      <c r="J4" s="541"/>
    </row>
    <row r="5" spans="1:10" ht="13.5" customHeight="1" x14ac:dyDescent="0.25">
      <c r="A5" s="132" t="str">
        <f>"Ngày " &amp; DAY(Index!$D$7) &amp; " tháng " &amp; MONTH(Index!$D$7) &amp; " năm " &amp; YEAR(Index!$D$7)</f>
        <v>Ngày 31 tháng 12 năm 2015</v>
      </c>
      <c r="H5" s="542" t="s">
        <v>449</v>
      </c>
      <c r="I5" s="542"/>
      <c r="J5" s="542"/>
    </row>
    <row r="6" spans="1:10" ht="13.5" customHeight="1" x14ac:dyDescent="0.2">
      <c r="H6" s="542"/>
      <c r="I6" s="542"/>
      <c r="J6" s="542"/>
    </row>
    <row r="7" spans="1:10" ht="13.5" customHeight="1" x14ac:dyDescent="0.2">
      <c r="H7" s="434"/>
      <c r="I7" s="434"/>
      <c r="J7" s="434"/>
    </row>
    <row r="9" spans="1:10" ht="13.5" customHeight="1" x14ac:dyDescent="0.2">
      <c r="A9" s="135"/>
      <c r="B9" s="135"/>
      <c r="C9" s="135"/>
      <c r="D9" s="545" t="s">
        <v>434</v>
      </c>
      <c r="E9" s="135"/>
      <c r="F9" s="543" t="s">
        <v>1117</v>
      </c>
      <c r="G9" s="135"/>
      <c r="H9" s="140" t="str">
        <f>Index!$D$7</f>
        <v>31/12/2015</v>
      </c>
      <c r="I9" s="135"/>
      <c r="J9" s="569" t="s">
        <v>1136</v>
      </c>
    </row>
    <row r="10" spans="1:10" ht="13.5" customHeight="1" x14ac:dyDescent="0.2">
      <c r="A10" s="138"/>
      <c r="B10" s="137" t="s">
        <v>444</v>
      </c>
      <c r="C10" s="138"/>
      <c r="D10" s="546"/>
      <c r="E10" s="138"/>
      <c r="F10" s="544"/>
      <c r="G10" s="138"/>
      <c r="H10" s="142" t="str">
        <f>Index!$C$8</f>
        <v>VND</v>
      </c>
      <c r="I10" s="138"/>
      <c r="J10" s="143" t="str">
        <f>H10</f>
        <v>VND</v>
      </c>
    </row>
    <row r="12" spans="1:10" s="139" customFormat="1" ht="13.5" customHeight="1" x14ac:dyDescent="0.2">
      <c r="A12" s="139" t="s">
        <v>452</v>
      </c>
      <c r="B12" s="139" t="s">
        <v>453</v>
      </c>
      <c r="D12" s="317">
        <v>100</v>
      </c>
      <c r="F12" s="524"/>
      <c r="H12" s="148">
        <f>H13+H16+H20+H29+H32</f>
        <v>14218954323</v>
      </c>
      <c r="J12" s="148">
        <f>J13+J16+J20+J29+J32</f>
        <v>14307013214</v>
      </c>
    </row>
    <row r="13" spans="1:10" s="139" customFormat="1" ht="13.5" customHeight="1" x14ac:dyDescent="0.2">
      <c r="A13" s="147" t="s">
        <v>465</v>
      </c>
      <c r="B13" s="147" t="s">
        <v>466</v>
      </c>
      <c r="D13" s="317">
        <v>110</v>
      </c>
      <c r="F13" s="524" t="s">
        <v>841</v>
      </c>
      <c r="H13" s="197">
        <f>H14+H15</f>
        <v>4940976489</v>
      </c>
      <c r="J13" s="202">
        <f>J14+J15</f>
        <v>7633395168</v>
      </c>
    </row>
    <row r="14" spans="1:10" ht="13.5" customHeight="1" x14ac:dyDescent="0.2">
      <c r="A14" s="136" t="s">
        <v>455</v>
      </c>
      <c r="B14" s="136" t="s">
        <v>456</v>
      </c>
      <c r="D14" s="179">
        <v>111</v>
      </c>
      <c r="H14" s="194">
        <f>SUMIF('SL CDKT'!$K$9:$K$259,BCDKT!D14,'SL CDKT'!$G$9:$G$259)-SUMIF('SL CDKT'!$K$9:$K$259,BCDKT!D14,'SL CDKT'!$H$9:$H$259)</f>
        <v>4940976489</v>
      </c>
      <c r="J14" s="194">
        <f>SUMIF('SL CDKT'!$K$9:$K$259,BCDKT!D14,'SL CDKT'!$I$9:$I$259)-SUMIF('SL CDKT'!$K$9:$K$259,BCDKT!D14,'SL CDKT'!$J$9:$J$259)</f>
        <v>7633395168</v>
      </c>
    </row>
    <row r="15" spans="1:10" ht="13.5" customHeight="1" x14ac:dyDescent="0.2">
      <c r="A15" s="136" t="s">
        <v>353</v>
      </c>
      <c r="B15" s="136" t="s">
        <v>457</v>
      </c>
      <c r="D15" s="179">
        <v>112</v>
      </c>
      <c r="H15" s="194">
        <f>SUMIF('SL CDKT'!$K$9:$K$259,BCDKT!D15,'SL CDKT'!$G$9:$G$259)-SUMIF('SL CDKT'!$K$9:$K$259,BCDKT!D15,'SL CDKT'!$H$9:$H$259)</f>
        <v>0</v>
      </c>
      <c r="J15" s="194">
        <f>SUMIF('SL CDKT'!$K$9:$K$259,BCDKT!D15,'SL CDKT'!$I$9:$I$259)-SUMIF('SL CDKT'!$K$9:$K$259,BCDKT!D15,'SL CDKT'!$J$9:$J$259)</f>
        <v>0</v>
      </c>
    </row>
    <row r="16" spans="1:10" ht="13.5" customHeight="1" x14ac:dyDescent="0.2">
      <c r="A16" s="139" t="s">
        <v>458</v>
      </c>
      <c r="B16" s="139" t="s">
        <v>459</v>
      </c>
      <c r="D16" s="317">
        <v>120</v>
      </c>
      <c r="H16" s="195">
        <f>SUM(H17:H19)</f>
        <v>0</v>
      </c>
      <c r="J16" s="195">
        <f>SUM(J17:J19)</f>
        <v>0</v>
      </c>
    </row>
    <row r="17" spans="1:11" ht="13.5" hidden="1" customHeight="1" x14ac:dyDescent="0.2">
      <c r="A17" s="136" t="s">
        <v>455</v>
      </c>
      <c r="B17" s="136" t="s">
        <v>460</v>
      </c>
      <c r="D17" s="179">
        <v>121</v>
      </c>
      <c r="H17" s="194">
        <f>SUMIF('SL CDKT'!$K$9:$K$259,BCDKT!D17,'SL CDKT'!$G$9:$G$259)-SUMIF('SL CDKT'!$K$9:$K$259,BCDKT!D17,'SL CDKT'!$H$9:$H$259)</f>
        <v>0</v>
      </c>
      <c r="J17" s="194">
        <f>SUMIF('SL CDKT'!$K$9:$K$259,BCDKT!D17,'SL CDKT'!$I$9:$I$259)-SUMIF('SL CDKT'!$K$9:$K$259,BCDKT!D17,'SL CDKT'!$J$9:$J$259)</f>
        <v>0</v>
      </c>
    </row>
    <row r="18" spans="1:11" ht="13.5" hidden="1" customHeight="1" x14ac:dyDescent="0.2">
      <c r="A18" s="136" t="s">
        <v>353</v>
      </c>
      <c r="B18" s="136" t="s">
        <v>461</v>
      </c>
      <c r="D18" s="179">
        <v>122</v>
      </c>
      <c r="H18" s="194">
        <f>SUMIF('SL CDKT'!$K$9:$K$259,BCDKT!D18,'SL CDKT'!$G$9:$G$259)-SUMIF('SL CDKT'!$K$9:$K$259,BCDKT!D18,'SL CDKT'!$H$9:$H$259)</f>
        <v>0</v>
      </c>
      <c r="J18" s="194">
        <f>SUMIF('SL CDKT'!$K$9:$K$259,BCDKT!D18,'SL CDKT'!$I$9:$I$259)-SUMIF('SL CDKT'!$K$9:$K$259,BCDKT!D18,'SL CDKT'!$J$9:$J$259)</f>
        <v>0</v>
      </c>
    </row>
    <row r="19" spans="1:11" ht="13.5" hidden="1" customHeight="1" x14ac:dyDescent="0.2">
      <c r="A19" s="149" t="s">
        <v>455</v>
      </c>
      <c r="B19" s="136" t="s">
        <v>462</v>
      </c>
      <c r="D19" s="179">
        <v>123</v>
      </c>
      <c r="H19" s="194">
        <f>SUMIF('SL CDKT'!$K$9:$K$259,BCDKT!D19,'SL CDKT'!$G$9:$G$259)-SUMIF('SL CDKT'!$K$9:$K$259,BCDKT!D19,'SL CDKT'!$H$9:$H$259)</f>
        <v>0</v>
      </c>
      <c r="J19" s="194">
        <f>SUMIF('SL CDKT'!$K$9:$K$259,BCDKT!D19,'SL CDKT'!$I$9:$I$259)-SUMIF('SL CDKT'!$K$9:$K$259,BCDKT!D19,'SL CDKT'!$J$9:$J$259)</f>
        <v>0</v>
      </c>
    </row>
    <row r="20" spans="1:11" s="139" customFormat="1" ht="13.5" customHeight="1" x14ac:dyDescent="0.2">
      <c r="A20" s="139" t="s">
        <v>463</v>
      </c>
      <c r="B20" s="139" t="s">
        <v>464</v>
      </c>
      <c r="D20" s="317">
        <v>130</v>
      </c>
      <c r="F20" s="524"/>
      <c r="H20" s="195">
        <f>SUM(H21:H28)</f>
        <v>7330460177</v>
      </c>
      <c r="J20" s="195">
        <f>SUM(J21:J28)</f>
        <v>5804916936</v>
      </c>
    </row>
    <row r="21" spans="1:11" s="346" customFormat="1" ht="13.5" customHeight="1" x14ac:dyDescent="0.2">
      <c r="A21" s="346" t="s">
        <v>455</v>
      </c>
      <c r="B21" s="346" t="s">
        <v>467</v>
      </c>
      <c r="D21" s="347">
        <v>131</v>
      </c>
      <c r="F21" s="349" t="s">
        <v>842</v>
      </c>
      <c r="H21" s="348">
        <f>SUMIF('SL CDKT'!$K$9:$K$259,BCDKT!D21,'SL CDKT'!$G$9:$G$259)-SUMIF('SL CDKT'!$K$9:$K$259,BCDKT!D21,'SL CDKT'!$H$9:$H$259)</f>
        <v>3406897894</v>
      </c>
      <c r="J21" s="194">
        <f>SUMIF('SL CDKT'!$K$9:$K$259,BCDKT!D21,'SL CDKT'!$I$9:$I$259)-SUMIF('SL CDKT'!$K$9:$K$259,BCDKT!D21,'SL CDKT'!$J$9:$J$259)</f>
        <v>3815534000</v>
      </c>
    </row>
    <row r="22" spans="1:11" ht="13.5" customHeight="1" x14ac:dyDescent="0.2">
      <c r="A22" s="136" t="s">
        <v>353</v>
      </c>
      <c r="B22" s="136" t="s">
        <v>284</v>
      </c>
      <c r="D22" s="179">
        <v>132</v>
      </c>
      <c r="F22" s="146" t="s">
        <v>843</v>
      </c>
      <c r="H22" s="194">
        <f>SUMIF('SL CDKT'!$K$9:$K$259,BCDKT!D22,'SL CDKT'!$G$9:$G$259)-SUMIF('SL CDKT'!$K$9:$K$259,BCDKT!D22,'SL CDKT'!$H$9:$H$259)</f>
        <v>868269088</v>
      </c>
      <c r="J22" s="194">
        <f>SUMIF('SL CDKT'!$K$9:$K$259,BCDKT!D22,'SL CDKT'!$I$9:$I$259)-SUMIF('SL CDKT'!$K$9:$K$259,BCDKT!D22,'SL CDKT'!$J$9:$J$259)</f>
        <v>656736804</v>
      </c>
    </row>
    <row r="23" spans="1:11" ht="13.5" customHeight="1" x14ac:dyDescent="0.2">
      <c r="A23" s="136" t="s">
        <v>354</v>
      </c>
      <c r="B23" s="136" t="s">
        <v>853</v>
      </c>
      <c r="D23" s="179">
        <v>133</v>
      </c>
      <c r="F23" s="146" t="s">
        <v>844</v>
      </c>
      <c r="H23" s="505">
        <f>SUMIF('SL CDKT'!$K$9:$K$259,BCDKT!D23,'SL CDKT'!$G$9:$G$259)-SUMIF('SL CDKT'!$K$9:$K$259,BCDKT!D23,'SL CDKT'!$H$9:$H$259)</f>
        <v>1265634166</v>
      </c>
      <c r="I23" s="506"/>
      <c r="J23" s="505">
        <f>SUMIF('SL CDKT'!$K$9:$K$259,BCDKT!D23,'SL CDKT'!$I$9:$I$259)-SUMIF('SL CDKT'!$K$9:$K$259,BCDKT!D23,'SL CDKT'!$J$9:$J$259)</f>
        <v>1099183166</v>
      </c>
    </row>
    <row r="24" spans="1:11" ht="13.5" hidden="1" customHeight="1" x14ac:dyDescent="0.2">
      <c r="A24" s="136" t="s">
        <v>471</v>
      </c>
      <c r="B24" s="136" t="s">
        <v>854</v>
      </c>
      <c r="D24" s="179">
        <v>134</v>
      </c>
      <c r="H24" s="194">
        <f>SUMIF('SL CDKT'!$K$9:$K$259,BCDKT!D24,'SL CDKT'!$G$9:$G$259)-SUMIF('SL CDKT'!$K$9:$K$259,BCDKT!D24,'SL CDKT'!$H$9:$H$259)</f>
        <v>0</v>
      </c>
      <c r="J24" s="194">
        <f>SUMIF('SL CDKT'!$K$9:$K$259,BCDKT!D24,'SL CDKT'!$I$9:$I$259)-SUMIF('SL CDKT'!$K$9:$K$259,BCDKT!D24,'SL CDKT'!$J$9:$J$259)</f>
        <v>0</v>
      </c>
    </row>
    <row r="25" spans="1:11" ht="13.5" hidden="1" customHeight="1" x14ac:dyDescent="0.2">
      <c r="A25" s="136" t="s">
        <v>354</v>
      </c>
      <c r="B25" s="136" t="s">
        <v>855</v>
      </c>
      <c r="D25" s="179">
        <v>135</v>
      </c>
      <c r="H25" s="194">
        <f>SUMIF('SL CDKT'!$K$9:$K$259,BCDKT!D25,'SL CDKT'!$G$9:$G$259)-SUMIF('SL CDKT'!$K$9:$K$259,BCDKT!D25,'SL CDKT'!$H$9:$H$259)</f>
        <v>0</v>
      </c>
      <c r="J25" s="194">
        <f>SUMIF('SL CDKT'!$K$9:$K$259,BCDKT!D25,'SL CDKT'!$I$9:$I$259)-SUMIF('SL CDKT'!$K$9:$K$259,BCDKT!D25,'SL CDKT'!$J$9:$J$259)</f>
        <v>0</v>
      </c>
    </row>
    <row r="26" spans="1:11" ht="13.5" customHeight="1" x14ac:dyDescent="0.2">
      <c r="A26" s="136" t="s">
        <v>471</v>
      </c>
      <c r="B26" s="136" t="s">
        <v>468</v>
      </c>
      <c r="D26" s="179">
        <v>136</v>
      </c>
      <c r="F26" s="146" t="s">
        <v>845</v>
      </c>
      <c r="H26" s="194">
        <f>SUMIF('SL CDKT'!$K$9:$K$259,BCDKT!D26,'SL CDKT'!$G$9:$G$259)-SUMIF('SL CDKT'!$K$9:$K$259,BCDKT!D26,'SL CDKT'!$H$9:$H$259)</f>
        <v>1789659029</v>
      </c>
      <c r="J26" s="194">
        <f>SUMIF('SL CDKT'!$K$9:$K$259,BCDKT!D26,'SL CDKT'!$I$9:$I$259)-SUMIF('SL CDKT'!$K$9:$K$259,BCDKT!D26,'SL CDKT'!$J$9:$J$259)</f>
        <v>233462966</v>
      </c>
    </row>
    <row r="27" spans="1:11" ht="13.5" hidden="1" customHeight="1" x14ac:dyDescent="0.2">
      <c r="A27" s="136" t="s">
        <v>472</v>
      </c>
      <c r="B27" s="136" t="s">
        <v>469</v>
      </c>
      <c r="D27" s="179">
        <v>137</v>
      </c>
      <c r="H27" s="194">
        <f>SUMIF('SL CDKT'!$K$9:$K$259,BCDKT!D27,'SL CDKT'!$G$9:$G$259)-SUMIF('SL CDKT'!$K$9:$K$259,BCDKT!D27,'SL CDKT'!$H$9:$H$259)</f>
        <v>0</v>
      </c>
      <c r="J27" s="194">
        <f>SUMIF('SL CDKT'!$K$9:$K$259,BCDKT!D27,'SL CDKT'!$I$9:$I$259)-SUMIF('SL CDKT'!$K$9:$K$259,BCDKT!D27,'SL CDKT'!$J$9:$J$259)</f>
        <v>0</v>
      </c>
    </row>
    <row r="28" spans="1:11" ht="13.5" hidden="1" customHeight="1" x14ac:dyDescent="0.2">
      <c r="A28" s="136" t="s">
        <v>475</v>
      </c>
      <c r="B28" s="136" t="s">
        <v>470</v>
      </c>
      <c r="D28" s="179">
        <v>139</v>
      </c>
      <c r="H28" s="194">
        <f>SUMIF('SL CDKT'!$K$9:$K$259,BCDKT!D28,'SL CDKT'!$G$9:$G$259)-SUMIF('SL CDKT'!$K$9:$K$259,BCDKT!D28,'SL CDKT'!$H$9:$H$259)</f>
        <v>0</v>
      </c>
      <c r="J28" s="194">
        <f>SUMIF('SL CDKT'!$K$9:$K$259,BCDKT!D28,'SL CDKT'!$I$9:$I$259)-SUMIF('SL CDKT'!$K$9:$K$259,BCDKT!D28,'SL CDKT'!$J$9:$J$259)</f>
        <v>0</v>
      </c>
    </row>
    <row r="29" spans="1:11" s="139" customFormat="1" ht="13.5" customHeight="1" x14ac:dyDescent="0.2">
      <c r="A29" s="139" t="s">
        <v>476</v>
      </c>
      <c r="B29" s="139" t="s">
        <v>477</v>
      </c>
      <c r="D29" s="317">
        <v>140</v>
      </c>
      <c r="F29" s="524" t="s">
        <v>846</v>
      </c>
      <c r="H29" s="195">
        <f>H30+H31</f>
        <v>1100913938</v>
      </c>
      <c r="J29" s="195">
        <f>J30+J31</f>
        <v>695593138</v>
      </c>
      <c r="K29" s="195"/>
    </row>
    <row r="30" spans="1:11" ht="13.5" customHeight="1" x14ac:dyDescent="0.2">
      <c r="A30" s="136" t="s">
        <v>455</v>
      </c>
      <c r="B30" s="136" t="s">
        <v>477</v>
      </c>
      <c r="D30" s="179">
        <v>141</v>
      </c>
      <c r="H30" s="194">
        <f>SUMIF('SL CDKT'!$K$9:$K$259,BCDKT!D30,'SL CDKT'!$G$9:$G$259)-SUMIF('SL CDKT'!$K$9:$K$259,BCDKT!D30,'SL CDKT'!$H$9:$H$259)</f>
        <v>1100913938</v>
      </c>
      <c r="J30" s="194">
        <f>SUMIF('SL CDKT'!$K$9:$K$259,BCDKT!D30,'SL CDKT'!$I$9:$I$259)-SUMIF('SL CDKT'!$K$9:$K$259,BCDKT!D30,'SL CDKT'!$J$9:$J$259)</f>
        <v>695593138</v>
      </c>
    </row>
    <row r="31" spans="1:11" ht="13.5" customHeight="1" x14ac:dyDescent="0.2">
      <c r="A31" s="136" t="s">
        <v>478</v>
      </c>
      <c r="B31" s="136" t="s">
        <v>479</v>
      </c>
      <c r="D31" s="179">
        <v>149</v>
      </c>
      <c r="H31" s="194">
        <f>SUMIF('SL CDKT'!$K$9:$K$259,BCDKT!D31,'SL CDKT'!$G$9:$G$259)-SUMIF('SL CDKT'!$K$9:$K$259,BCDKT!D31,'SL CDKT'!$H$9:$H$259)</f>
        <v>0</v>
      </c>
      <c r="J31" s="194">
        <f>SUMIF('SL CDKT'!$K$9:$K$259,BCDKT!D31,'SL CDKT'!$I$9:$I$259)-SUMIF('SL CDKT'!$K$9:$K$259,BCDKT!D31,'SL CDKT'!$J$9:$J$259)</f>
        <v>0</v>
      </c>
    </row>
    <row r="32" spans="1:11" s="139" customFormat="1" ht="13.5" customHeight="1" x14ac:dyDescent="0.2">
      <c r="A32" s="139" t="s">
        <v>480</v>
      </c>
      <c r="B32" s="139" t="s">
        <v>481</v>
      </c>
      <c r="D32" s="317">
        <v>150</v>
      </c>
      <c r="F32" s="524"/>
      <c r="H32" s="195">
        <f>SUM(H33:H37)</f>
        <v>846603719</v>
      </c>
      <c r="J32" s="195">
        <f>SUM(J33:J37)</f>
        <v>173107972</v>
      </c>
    </row>
    <row r="33" spans="1:10" ht="13.5" hidden="1" customHeight="1" x14ac:dyDescent="0.2">
      <c r="A33" s="136" t="s">
        <v>455</v>
      </c>
      <c r="B33" s="136" t="s">
        <v>482</v>
      </c>
      <c r="D33" s="179">
        <v>151</v>
      </c>
      <c r="F33" s="146" t="s">
        <v>812</v>
      </c>
      <c r="H33" s="194">
        <f>SUMIF('SL CDKT'!$K$9:$K$259,BCDKT!D33,'SL CDKT'!$G$9:$G$259)-SUMIF('SL CDKT'!$K$9:$K$259,BCDKT!D33,'SL CDKT'!$H$9:$H$259)</f>
        <v>0</v>
      </c>
      <c r="J33" s="194">
        <f>SUMIF('SL CDKT'!$K$9:$K$259,BCDKT!D33,'SL CDKT'!$I$9:$I$259)-SUMIF('SL CDKT'!$K$9:$K$259,BCDKT!D33,'SL CDKT'!$J$9:$J$259)</f>
        <v>0</v>
      </c>
    </row>
    <row r="34" spans="1:10" ht="13.5" customHeight="1" x14ac:dyDescent="0.2">
      <c r="A34" s="136" t="s">
        <v>455</v>
      </c>
      <c r="B34" s="136" t="s">
        <v>483</v>
      </c>
      <c r="D34" s="179">
        <v>152</v>
      </c>
      <c r="H34" s="194">
        <f>SUMIF('SL CDKT'!$K$9:$K$259,BCDKT!D34,'SL CDKT'!$G$9:$G$259)-SUMIF('SL CDKT'!$K$9:$K$259,BCDKT!D34,'SL CDKT'!$H$9:$H$259)</f>
        <v>769290359</v>
      </c>
      <c r="J34" s="194">
        <f>SUMIF('SL CDKT'!$K$9:$K$259,BCDKT!D34,'SL CDKT'!$I$9:$I$259)-SUMIF('SL CDKT'!$K$9:$K$259,BCDKT!D34,'SL CDKT'!$J$9:$J$259)</f>
        <v>0</v>
      </c>
    </row>
    <row r="35" spans="1:10" ht="13.5" customHeight="1" x14ac:dyDescent="0.2">
      <c r="A35" s="136" t="s">
        <v>353</v>
      </c>
      <c r="B35" s="136" t="s">
        <v>484</v>
      </c>
      <c r="D35" s="179">
        <v>153</v>
      </c>
      <c r="F35" s="146" t="s">
        <v>1118</v>
      </c>
      <c r="H35" s="194">
        <f>SUMIF('SL CDKT'!$K$9:$K$259,BCDKT!D35,'SL CDKT'!$G$9:$G$259)-SUMIF('SL CDKT'!$K$9:$K$259,BCDKT!D35,'SL CDKT'!$H$9:$H$259)</f>
        <v>77313360</v>
      </c>
      <c r="J35" s="194">
        <f>SUMIF('SL CDKT'!$K$9:$K$259,BCDKT!D35,'SL CDKT'!$I$9:$I$259)-SUMIF('SL CDKT'!$K$9:$K$259,BCDKT!D35,'SL CDKT'!$J$9:$J$259)</f>
        <v>173107972</v>
      </c>
    </row>
    <row r="36" spans="1:10" ht="13.5" hidden="1" customHeight="1" x14ac:dyDescent="0.2">
      <c r="A36" s="136" t="s">
        <v>485</v>
      </c>
      <c r="B36" s="136" t="s">
        <v>486</v>
      </c>
      <c r="D36" s="179">
        <v>154</v>
      </c>
      <c r="H36" s="194">
        <f>SUMIF('SL CDKT'!$K$9:$K$259,BCDKT!D36,'SL CDKT'!$G$9:$G$259)-SUMIF('SL CDKT'!$K$9:$K$259,BCDKT!D36,'SL CDKT'!$H$9:$H$259)</f>
        <v>0</v>
      </c>
      <c r="J36" s="194">
        <f>SUMIF('SL CDKT'!$K$9:$K$259,BCDKT!D36,'SL CDKT'!$I$9:$I$259)-SUMIF('SL CDKT'!$K$9:$K$259,BCDKT!D36,'SL CDKT'!$J$9:$J$259)</f>
        <v>0</v>
      </c>
    </row>
    <row r="37" spans="1:10" ht="13.5" hidden="1" customHeight="1" x14ac:dyDescent="0.2">
      <c r="A37" s="136" t="s">
        <v>353</v>
      </c>
      <c r="B37" s="136" t="s">
        <v>481</v>
      </c>
      <c r="D37" s="179">
        <v>155</v>
      </c>
      <c r="H37" s="194">
        <f>SUMIF('SL CDKT'!$K$9:$K$259,BCDKT!D37,'SL CDKT'!$G$9:$G$259)-SUMIF('SL CDKT'!$K$9:$K$259,BCDKT!D37,'SL CDKT'!$H$9:$H$259)</f>
        <v>0</v>
      </c>
      <c r="J37" s="194">
        <f>SUMIF('SL CDKT'!$K$9:$K$259,BCDKT!D37,'SL CDKT'!$I$9:$I$259)-SUMIF('SL CDKT'!$K$9:$K$259,BCDKT!D37,'SL CDKT'!$J$9:$J$259)</f>
        <v>0</v>
      </c>
    </row>
    <row r="38" spans="1:10" ht="13.5" customHeight="1" x14ac:dyDescent="0.2">
      <c r="H38" s="194"/>
      <c r="J38" s="194"/>
    </row>
    <row r="39" spans="1:10" s="139" customFormat="1" ht="13.5" customHeight="1" x14ac:dyDescent="0.2">
      <c r="A39" s="139" t="s">
        <v>487</v>
      </c>
      <c r="B39" s="139" t="s">
        <v>488</v>
      </c>
      <c r="D39" s="317">
        <v>200</v>
      </c>
      <c r="F39" s="524"/>
      <c r="H39" s="199">
        <f>H40+H48+H73+H76+H79+H85</f>
        <v>985211432389</v>
      </c>
      <c r="J39" s="199">
        <f>J40+J48+J73+J76+J79+J85</f>
        <v>968415952079</v>
      </c>
    </row>
    <row r="40" spans="1:10" s="139" customFormat="1" ht="13.5" customHeight="1" x14ac:dyDescent="0.2">
      <c r="A40" s="139" t="s">
        <v>465</v>
      </c>
      <c r="B40" s="139" t="s">
        <v>489</v>
      </c>
      <c r="D40" s="317">
        <v>210</v>
      </c>
      <c r="F40" s="524"/>
      <c r="H40" s="195">
        <f>SUM(H41:H47)</f>
        <v>0</v>
      </c>
      <c r="J40" s="194">
        <f>SUMIF('SL CDKT'!$K$9:$K$259,BCDKT!D40,'SL CDKT'!$I$9:$I$259)-SUMIF('SL CDKT'!$K$9:$K$259,BCDKT!D40,'SL CDKT'!$J$9:$J$259)</f>
        <v>0</v>
      </c>
    </row>
    <row r="41" spans="1:10" ht="13.5" hidden="1" customHeight="1" x14ac:dyDescent="0.2">
      <c r="A41" s="136" t="s">
        <v>455</v>
      </c>
      <c r="B41" s="136" t="s">
        <v>490</v>
      </c>
      <c r="D41" s="179">
        <v>211</v>
      </c>
      <c r="H41" s="194">
        <f>SUMIF('SL CDKT'!$K$9:$K$259,BCDKT!D41,'SL CDKT'!$G$9:$G$259)-SUMIF('SL CDKT'!$K$9:$K$259,BCDKT!D41,'SL CDKT'!$H$9:$H$259)</f>
        <v>0</v>
      </c>
      <c r="J41" s="194">
        <f>SUMIF('SL CDKT'!$K$9:$K$259,BCDKT!D41,'SL CDKT'!$I$9:$I$259)-SUMIF('SL CDKT'!$K$9:$K$259,BCDKT!D41,'SL CDKT'!$J$9:$J$259)</f>
        <v>0</v>
      </c>
    </row>
    <row r="42" spans="1:10" ht="13.5" hidden="1" customHeight="1" x14ac:dyDescent="0.2">
      <c r="A42" s="136" t="s">
        <v>353</v>
      </c>
      <c r="B42" s="136" t="s">
        <v>285</v>
      </c>
      <c r="D42" s="179">
        <v>212</v>
      </c>
      <c r="H42" s="194">
        <f>SUMIF('SL CDKT'!$K$9:$K$259,BCDKT!D42,'SL CDKT'!$G$9:$G$259)-SUMIF('SL CDKT'!$K$9:$K$259,BCDKT!D42,'SL CDKT'!$H$9:$H$259)</f>
        <v>0</v>
      </c>
      <c r="J42" s="194">
        <f>SUMIF('SL CDKT'!$K$9:$K$259,BCDKT!D42,'SL CDKT'!$I$9:$I$259)-SUMIF('SL CDKT'!$K$9:$K$259,BCDKT!D42,'SL CDKT'!$J$9:$J$259)</f>
        <v>0</v>
      </c>
    </row>
    <row r="43" spans="1:10" ht="13.5" hidden="1" customHeight="1" x14ac:dyDescent="0.2">
      <c r="A43" s="136" t="s">
        <v>354</v>
      </c>
      <c r="B43" s="136" t="s">
        <v>491</v>
      </c>
      <c r="D43" s="179">
        <v>213</v>
      </c>
      <c r="H43" s="194">
        <f>SUMIF('SL CDKT'!$K$9:$K$259,BCDKT!D43,'SL CDKT'!$G$9:$G$259)-SUMIF('SL CDKT'!$K$9:$K$259,BCDKT!D43,'SL CDKT'!$H$9:$H$259)</f>
        <v>0</v>
      </c>
      <c r="J43" s="194">
        <f>SUMIF('SL CDKT'!$K$9:$K$259,BCDKT!D43,'SL CDKT'!$I$9:$I$259)-SUMIF('SL CDKT'!$K$9:$K$259,BCDKT!D43,'SL CDKT'!$J$9:$J$259)</f>
        <v>0</v>
      </c>
    </row>
    <row r="44" spans="1:10" ht="13.5" hidden="1" customHeight="1" x14ac:dyDescent="0.2">
      <c r="A44" s="136" t="s">
        <v>471</v>
      </c>
      <c r="B44" s="136" t="s">
        <v>492</v>
      </c>
      <c r="D44" s="179">
        <v>214</v>
      </c>
      <c r="H44" s="194">
        <f>SUMIF('SL CDKT'!$K$9:$K$259,BCDKT!D44,'SL CDKT'!$G$9:$G$259)-SUMIF('SL CDKT'!$K$9:$K$259,BCDKT!D44,'SL CDKT'!$H$9:$H$259)</f>
        <v>0</v>
      </c>
      <c r="J44" s="194">
        <f>SUMIF('SL CDKT'!$K$9:$K$259,BCDKT!D44,'SL CDKT'!$I$9:$I$259)-SUMIF('SL CDKT'!$K$9:$K$259,BCDKT!D44,'SL CDKT'!$J$9:$J$259)</f>
        <v>0</v>
      </c>
    </row>
    <row r="45" spans="1:10" ht="13.5" hidden="1" customHeight="1" x14ac:dyDescent="0.2">
      <c r="A45" s="136" t="s">
        <v>472</v>
      </c>
      <c r="B45" s="136" t="s">
        <v>493</v>
      </c>
      <c r="D45" s="179">
        <v>215</v>
      </c>
      <c r="H45" s="194">
        <f>SUMIF('SL CDKT'!$K$9:$K$259,BCDKT!D45,'SL CDKT'!$G$9:$G$259)-SUMIF('SL CDKT'!$K$9:$K$259,BCDKT!D45,'SL CDKT'!$H$9:$H$259)</f>
        <v>0</v>
      </c>
      <c r="J45" s="194">
        <f>SUMIF('SL CDKT'!$K$9:$K$259,BCDKT!D45,'SL CDKT'!$I$9:$I$259)-SUMIF('SL CDKT'!$K$9:$K$259,BCDKT!D45,'SL CDKT'!$J$9:$J$259)</f>
        <v>0</v>
      </c>
    </row>
    <row r="46" spans="1:10" ht="13.5" hidden="1" customHeight="1" x14ac:dyDescent="0.2">
      <c r="A46" s="136" t="s">
        <v>473</v>
      </c>
      <c r="B46" s="136" t="s">
        <v>494</v>
      </c>
      <c r="D46" s="179">
        <v>216</v>
      </c>
      <c r="H46" s="194">
        <f>SUMIF('SL CDKT'!$K$9:$K$259,BCDKT!D46,'SL CDKT'!$G$9:$G$259)-SUMIF('SL CDKT'!$K$9:$K$259,BCDKT!D46,'SL CDKT'!$H$9:$H$259)</f>
        <v>0</v>
      </c>
      <c r="J46" s="194">
        <f>SUMIF('SL CDKT'!$K$9:$K$259,BCDKT!D46,'SL CDKT'!$I$9:$I$259)-SUMIF('SL CDKT'!$K$9:$K$259,BCDKT!D46,'SL CDKT'!$J$9:$J$259)</f>
        <v>0</v>
      </c>
    </row>
    <row r="47" spans="1:10" ht="13.5" hidden="1" customHeight="1" x14ac:dyDescent="0.2">
      <c r="A47" s="136" t="s">
        <v>474</v>
      </c>
      <c r="B47" s="136" t="s">
        <v>495</v>
      </c>
      <c r="D47" s="179">
        <v>219</v>
      </c>
      <c r="H47" s="194">
        <f>SUMIF('SL CDKT'!$K$9:$K$259,BCDKT!D47,'SL CDKT'!$G$9:$G$259)-SUMIF('SL CDKT'!$K$9:$K$259,BCDKT!D47,'SL CDKT'!$H$9:$H$259)</f>
        <v>0</v>
      </c>
      <c r="J47" s="194">
        <f>SUMIF('SL CDKT'!$K$9:$K$259,BCDKT!D47,'SL CDKT'!$I$9:$I$259)-SUMIF('SL CDKT'!$K$9:$K$259,BCDKT!D47,'SL CDKT'!$J$9:$J$259)</f>
        <v>0</v>
      </c>
    </row>
    <row r="48" spans="1:10" s="139" customFormat="1" ht="13.5" customHeight="1" x14ac:dyDescent="0.2">
      <c r="A48" s="139" t="s">
        <v>458</v>
      </c>
      <c r="B48" s="139" t="s">
        <v>496</v>
      </c>
      <c r="D48" s="317">
        <v>220</v>
      </c>
      <c r="F48" s="524" t="s">
        <v>1119</v>
      </c>
      <c r="H48" s="195">
        <f>H49+H52+H55</f>
        <v>968749748829</v>
      </c>
      <c r="J48" s="195">
        <f>J49+J52+J55</f>
        <v>960543502929</v>
      </c>
    </row>
    <row r="49" spans="1:10" ht="13.5" customHeight="1" x14ac:dyDescent="0.2">
      <c r="A49" s="136" t="s">
        <v>455</v>
      </c>
      <c r="B49" s="136" t="s">
        <v>497</v>
      </c>
      <c r="D49" s="179">
        <v>221</v>
      </c>
      <c r="H49" s="194">
        <f>H50+H51</f>
        <v>968749748829</v>
      </c>
      <c r="J49" s="194">
        <f>J50+J51</f>
        <v>960543502929</v>
      </c>
    </row>
    <row r="50" spans="1:10" ht="13.5" customHeight="1" x14ac:dyDescent="0.2">
      <c r="B50" s="149" t="s">
        <v>498</v>
      </c>
      <c r="D50" s="179">
        <v>222</v>
      </c>
      <c r="H50" s="194">
        <f>SUMIF('SL CDKT'!$K$9:$K$259,BCDKT!D50,'SL CDKT'!$G$9:$G$259)-SUMIF('SL CDKT'!$K$9:$K$259,BCDKT!D50,'SL CDKT'!$H$9:$H$259)</f>
        <v>1167415107039</v>
      </c>
      <c r="J50" s="194">
        <f>SUMIF('SL CDKT'!$K$9:$K$259,BCDKT!D50,'SL CDKT'!$I$9:$I$259)-SUMIF('SL CDKT'!$K$9:$K$259,BCDKT!D50,'SL CDKT'!$J$9:$J$259)</f>
        <v>1158214461139</v>
      </c>
    </row>
    <row r="51" spans="1:10" ht="13.5" customHeight="1" x14ac:dyDescent="0.2">
      <c r="B51" s="149" t="s">
        <v>499</v>
      </c>
      <c r="D51" s="179">
        <v>223</v>
      </c>
      <c r="H51" s="194">
        <f>SUMIF('SL CDKT'!$K$9:$K$259,BCDKT!D51,'SL CDKT'!$G$9:$G$259)-SUMIF('SL CDKT'!$K$9:$K$259,BCDKT!D51,'SL CDKT'!$H$9:$H$259)</f>
        <v>-198665358210</v>
      </c>
      <c r="J51" s="194">
        <f>SUMIF('SL CDKT'!$K$9:$K$259,BCDKT!D51,'SL CDKT'!$I$9:$I$259)-SUMIF('SL CDKT'!$K$9:$K$259,BCDKT!D51,'SL CDKT'!$J$9:$J$259)</f>
        <v>-197670958210</v>
      </c>
    </row>
    <row r="52" spans="1:10" ht="13.5" hidden="1" customHeight="1" x14ac:dyDescent="0.2">
      <c r="A52" s="136" t="s">
        <v>353</v>
      </c>
      <c r="B52" s="136" t="s">
        <v>500</v>
      </c>
      <c r="D52" s="179">
        <v>224</v>
      </c>
      <c r="H52" s="194">
        <f>SUMIF('SL CDKT'!$K$9:$K$259,BCDKT!D52,'SL CDKT'!$G$9:$G$259)-SUMIF('SL CDKT'!$K$9:$K$259,BCDKT!D52,'SL CDKT'!$H$9:$H$259)</f>
        <v>0</v>
      </c>
      <c r="J52" s="194">
        <f>SUMIF('SL CDKT'!$K$9:$K$259,BCDKT!D52,'SL CDKT'!$I$9:$I$259)-SUMIF('SL CDKT'!$K$9:$K$259,BCDKT!D52,'SL CDKT'!$J$9:$J$259)</f>
        <v>0</v>
      </c>
    </row>
    <row r="53" spans="1:10" ht="13.5" hidden="1" customHeight="1" x14ac:dyDescent="0.2">
      <c r="B53" s="149" t="s">
        <v>498</v>
      </c>
      <c r="D53" s="179">
        <v>225</v>
      </c>
      <c r="H53" s="194">
        <f>SUMIF('SL CDKT'!$K$9:$K$259,BCDKT!D53,'SL CDKT'!$G$9:$G$259)-SUMIF('SL CDKT'!$K$9:$K$259,BCDKT!D53,'SL CDKT'!$H$9:$H$259)</f>
        <v>0</v>
      </c>
      <c r="J53" s="194">
        <f>SUMIF('SL CDKT'!$K$9:$K$259,BCDKT!D53,'SL CDKT'!$I$9:$I$259)-SUMIF('SL CDKT'!$K$9:$K$259,BCDKT!D53,'SL CDKT'!$J$9:$J$259)</f>
        <v>0</v>
      </c>
    </row>
    <row r="54" spans="1:10" ht="13.5" hidden="1" customHeight="1" x14ac:dyDescent="0.2">
      <c r="B54" s="149" t="s">
        <v>499</v>
      </c>
      <c r="D54" s="179">
        <v>226</v>
      </c>
      <c r="H54" s="194">
        <f>SUMIF('SL CDKT'!$K$9:$K$259,BCDKT!D54,'SL CDKT'!$G$9:$G$259)-SUMIF('SL CDKT'!$K$9:$K$259,BCDKT!D54,'SL CDKT'!$H$9:$H$259)</f>
        <v>0</v>
      </c>
      <c r="J54" s="194">
        <f>SUMIF('SL CDKT'!$K$9:$K$259,BCDKT!D54,'SL CDKT'!$I$9:$I$259)-SUMIF('SL CDKT'!$K$9:$K$259,BCDKT!D54,'SL CDKT'!$J$9:$J$259)</f>
        <v>0</v>
      </c>
    </row>
    <row r="55" spans="1:10" ht="13.5" hidden="1" customHeight="1" x14ac:dyDescent="0.2">
      <c r="A55" s="136" t="s">
        <v>353</v>
      </c>
      <c r="B55" s="136" t="s">
        <v>501</v>
      </c>
      <c r="D55" s="179">
        <v>227</v>
      </c>
      <c r="H55" s="194">
        <f>H56+H57</f>
        <v>0</v>
      </c>
      <c r="J55" s="194">
        <f>J56+J57</f>
        <v>0</v>
      </c>
    </row>
    <row r="56" spans="1:10" ht="13.5" hidden="1" customHeight="1" x14ac:dyDescent="0.2">
      <c r="B56" s="149" t="s">
        <v>498</v>
      </c>
      <c r="D56" s="179">
        <v>228</v>
      </c>
      <c r="H56" s="194">
        <f>SUMIF('SL CDKT'!$K$9:$K$259,BCDKT!D56,'SL CDKT'!$G$9:$G$259)-SUMIF('SL CDKT'!$K$9:$K$259,BCDKT!D56,'SL CDKT'!$H$9:$H$259)</f>
        <v>0</v>
      </c>
      <c r="J56" s="194">
        <f>SUMIF('SL CDKT'!$K$9:$K$259,BCDKT!D56,'SL CDKT'!$I$9:$I$259)-SUMIF('SL CDKT'!$K$9:$K$259,BCDKT!D56,'SL CDKT'!$J$9:$J$259)</f>
        <v>0</v>
      </c>
    </row>
    <row r="57" spans="1:10" ht="13.5" hidden="1" customHeight="1" x14ac:dyDescent="0.2">
      <c r="B57" s="149" t="s">
        <v>499</v>
      </c>
      <c r="D57" s="179">
        <v>229</v>
      </c>
      <c r="H57" s="194">
        <f>SUMIF('SL CDKT'!$K$9:$K$259,BCDKT!D57,'SL CDKT'!$G$9:$G$259)-SUMIF('SL CDKT'!$K$9:$K$259,BCDKT!D57,'SL CDKT'!$H$9:$H$259)</f>
        <v>0</v>
      </c>
      <c r="J57" s="194">
        <f>SUMIF('SL CDKT'!$K$9:$K$259,BCDKT!D57,'SL CDKT'!$I$9:$I$259)-SUMIF('SL CDKT'!$K$9:$K$259,BCDKT!D57,'SL CDKT'!$J$9:$J$259)</f>
        <v>0</v>
      </c>
    </row>
    <row r="58" spans="1:10" s="139" customFormat="1" ht="13.5" hidden="1" customHeight="1" x14ac:dyDescent="0.2">
      <c r="D58" s="317"/>
      <c r="F58" s="524"/>
    </row>
    <row r="59" spans="1:10" ht="13.5" hidden="1" customHeight="1" x14ac:dyDescent="0.2">
      <c r="B59" s="149"/>
    </row>
    <row r="60" spans="1:10" ht="13.5" hidden="1" customHeight="1" x14ac:dyDescent="0.2">
      <c r="B60" s="149"/>
    </row>
    <row r="61" spans="1:10" ht="13.5" hidden="1" customHeight="1" x14ac:dyDescent="0.2">
      <c r="A61" s="139"/>
      <c r="B61" s="139"/>
    </row>
    <row r="62" spans="1:10" ht="13.5" hidden="1" customHeight="1" x14ac:dyDescent="0.2">
      <c r="A62" s="150" t="s">
        <v>503</v>
      </c>
      <c r="B62" s="151"/>
      <c r="C62" s="151"/>
      <c r="D62" s="343"/>
      <c r="E62" s="151"/>
      <c r="F62" s="152"/>
      <c r="G62" s="151"/>
      <c r="H62" s="151"/>
      <c r="I62" s="151"/>
      <c r="J62" s="153" t="s">
        <v>504</v>
      </c>
    </row>
    <row r="63" spans="1:10" ht="13.5" hidden="1" customHeight="1" x14ac:dyDescent="0.2">
      <c r="A63" s="125" t="str">
        <f>Index!$C$2</f>
        <v>CÔNG TY TNHH MTV QUẢN LÝ KHAI THÁC CÔNG TRÌNH THỦY LỢI QUẢNG TRỊ</v>
      </c>
      <c r="B63" s="125"/>
      <c r="C63" s="126"/>
      <c r="D63" s="341"/>
      <c r="E63" s="126"/>
      <c r="F63" s="144"/>
      <c r="G63" s="126"/>
      <c r="H63" s="126"/>
      <c r="I63" s="126"/>
      <c r="J63" s="127" t="s">
        <v>446</v>
      </c>
    </row>
    <row r="64" spans="1:10" ht="13.5" hidden="1" customHeight="1" x14ac:dyDescent="0.2">
      <c r="A64" s="128" t="str">
        <f>Index!$C$4</f>
        <v>Khu phố 9, Phường Đông Lễ, Thành Phố Đông Hà, Tỉnh Quảng Trị</v>
      </c>
      <c r="B64" s="129"/>
      <c r="C64" s="130"/>
      <c r="D64" s="342"/>
      <c r="E64" s="130"/>
      <c r="F64" s="145"/>
      <c r="G64" s="130"/>
      <c r="H64" s="130"/>
      <c r="I64" s="130"/>
      <c r="J64" s="131" t="str">
        <f>"Cho năm tài chính kết thúc ngày " &amp; Index!$D$7</f>
        <v>Cho năm tài chính kết thúc ngày 31/12/2015</v>
      </c>
    </row>
    <row r="65" spans="1:10" ht="13.5" hidden="1" customHeight="1" x14ac:dyDescent="0.2"/>
    <row r="66" spans="1:10" ht="13.5" hidden="1" customHeight="1" x14ac:dyDescent="0.3">
      <c r="A66" s="133" t="s">
        <v>505</v>
      </c>
      <c r="H66" s="541" t="s">
        <v>448</v>
      </c>
      <c r="I66" s="541"/>
      <c r="J66" s="541"/>
    </row>
    <row r="67" spans="1:10" ht="13.5" hidden="1" customHeight="1" x14ac:dyDescent="0.25">
      <c r="A67" s="132" t="str">
        <f>"Ngày " &amp; DAY(Index!$D$7) &amp; " tháng " &amp; MONTH(Index!$D$7) &amp; " năm " &amp; YEAR(Index!$D$7)</f>
        <v>Ngày 31 tháng 12 năm 2015</v>
      </c>
      <c r="H67" s="542" t="s">
        <v>449</v>
      </c>
      <c r="I67" s="542"/>
      <c r="J67" s="542"/>
    </row>
    <row r="68" spans="1:10" ht="13.5" hidden="1" customHeight="1" x14ac:dyDescent="0.2">
      <c r="H68" s="542"/>
      <c r="I68" s="542"/>
      <c r="J68" s="542"/>
    </row>
    <row r="69" spans="1:10" ht="13.5" hidden="1" customHeight="1" x14ac:dyDescent="0.2"/>
    <row r="70" spans="1:10" ht="13.5" hidden="1" customHeight="1" x14ac:dyDescent="0.2">
      <c r="A70" s="135"/>
      <c r="B70" s="135"/>
      <c r="C70" s="135"/>
      <c r="D70" s="545" t="s">
        <v>434</v>
      </c>
      <c r="E70" s="135"/>
      <c r="F70" s="543" t="s">
        <v>445</v>
      </c>
      <c r="G70" s="135"/>
      <c r="H70" s="140" t="str">
        <f>Index!$D$7</f>
        <v>31/12/2015</v>
      </c>
      <c r="I70" s="135"/>
      <c r="J70" s="141">
        <f>DATE(YEAR(H70)-1,MONTH(H70),DAY(H70))</f>
        <v>42004</v>
      </c>
    </row>
    <row r="71" spans="1:10" ht="13.5" hidden="1" customHeight="1" x14ac:dyDescent="0.2">
      <c r="A71" s="138"/>
      <c r="B71" s="137" t="s">
        <v>444</v>
      </c>
      <c r="C71" s="138"/>
      <c r="D71" s="546"/>
      <c r="E71" s="138"/>
      <c r="F71" s="544"/>
      <c r="G71" s="138"/>
      <c r="H71" s="142" t="str">
        <f>Index!$C$8</f>
        <v>VND</v>
      </c>
      <c r="I71" s="138"/>
      <c r="J71" s="143" t="str">
        <f>H71</f>
        <v>VND</v>
      </c>
    </row>
    <row r="72" spans="1:10" ht="13.5" hidden="1" customHeight="1" x14ac:dyDescent="0.2">
      <c r="A72" s="135"/>
      <c r="B72" s="134"/>
      <c r="C72" s="135"/>
      <c r="D72" s="432"/>
      <c r="E72" s="135"/>
      <c r="F72" s="525"/>
      <c r="G72" s="135"/>
      <c r="H72" s="140"/>
      <c r="I72" s="135"/>
      <c r="J72" s="160"/>
    </row>
    <row r="73" spans="1:10" ht="13.5" customHeight="1" x14ac:dyDescent="0.2">
      <c r="A73" s="134" t="s">
        <v>583</v>
      </c>
      <c r="B73" s="134" t="s">
        <v>584</v>
      </c>
      <c r="C73" s="135"/>
      <c r="D73" s="432">
        <v>230</v>
      </c>
      <c r="E73" s="135"/>
      <c r="F73" s="525"/>
      <c r="G73" s="135"/>
      <c r="H73" s="200">
        <f>SUM(H74:H75)</f>
        <v>0</v>
      </c>
      <c r="I73" s="135"/>
      <c r="J73" s="194">
        <f>SUMIF('SL CDKT'!$K$9:$K$259,BCDKT!D73,'SL CDKT'!$I$9:$I$259)-SUMIF('SL CDKT'!$K$9:$K$259,BCDKT!D73,'SL CDKT'!$J$9:$J$259)</f>
        <v>0</v>
      </c>
    </row>
    <row r="74" spans="1:10" ht="13.5" hidden="1" customHeight="1" x14ac:dyDescent="0.2">
      <c r="A74" s="135"/>
      <c r="B74" s="149" t="s">
        <v>498</v>
      </c>
      <c r="C74" s="135"/>
      <c r="D74" s="344">
        <v>231</v>
      </c>
      <c r="E74" s="135"/>
      <c r="F74" s="473"/>
      <c r="G74" s="135"/>
      <c r="H74" s="194">
        <f>SUMIF('SL CDKT'!$K$9:$K$259,BCDKT!D74,'SL CDKT'!$G$9:$G$259)-SUMIF('SL CDKT'!$K$9:$K$259,BCDKT!D74,'SL CDKT'!$H$9:$H$259)</f>
        <v>0</v>
      </c>
      <c r="I74" s="135"/>
      <c r="J74" s="194">
        <f>SUMIF('SL CDKT'!$K$9:$K$259,BCDKT!D74,'SL CDKT'!$I$9:$I$259)-SUMIF('SL CDKT'!$K$9:$K$259,BCDKT!D74,'SL CDKT'!$J$9:$J$259)</f>
        <v>0</v>
      </c>
    </row>
    <row r="75" spans="1:10" ht="13.5" hidden="1" customHeight="1" x14ac:dyDescent="0.2">
      <c r="A75" s="135"/>
      <c r="B75" s="149" t="s">
        <v>499</v>
      </c>
      <c r="C75" s="135"/>
      <c r="D75" s="344">
        <v>232</v>
      </c>
      <c r="E75" s="135"/>
      <c r="F75" s="473"/>
      <c r="G75" s="135"/>
      <c r="H75" s="194">
        <f>SUMIF('SL CDKT'!$K$9:$K$259,BCDKT!D75,'SL CDKT'!$G$9:$G$259)-SUMIF('SL CDKT'!$K$9:$K$259,BCDKT!D75,'SL CDKT'!$H$9:$H$259)</f>
        <v>0</v>
      </c>
      <c r="I75" s="135"/>
      <c r="J75" s="194">
        <f>SUMIF('SL CDKT'!$K$9:$K$259,BCDKT!D75,'SL CDKT'!$I$9:$I$259)-SUMIF('SL CDKT'!$K$9:$K$259,BCDKT!D75,'SL CDKT'!$J$9:$J$259)</f>
        <v>0</v>
      </c>
    </row>
    <row r="76" spans="1:10" s="139" customFormat="1" ht="13.5" customHeight="1" x14ac:dyDescent="0.2">
      <c r="A76" s="139" t="s">
        <v>506</v>
      </c>
      <c r="B76" s="139" t="s">
        <v>502</v>
      </c>
      <c r="D76" s="317">
        <v>240</v>
      </c>
      <c r="F76" s="524"/>
      <c r="H76" s="200">
        <f>SUM(H77:H78)</f>
        <v>14283246899</v>
      </c>
      <c r="J76" s="200">
        <f>SUM(J77:J78)</f>
        <v>6955511000</v>
      </c>
    </row>
    <row r="77" spans="1:10" ht="13.5" hidden="1" customHeight="1" x14ac:dyDescent="0.2">
      <c r="A77" s="136" t="s">
        <v>455</v>
      </c>
      <c r="B77" s="136" t="s">
        <v>507</v>
      </c>
      <c r="D77" s="179">
        <v>241</v>
      </c>
      <c r="H77" s="194">
        <f>SUMIF('SL CDKT'!$K$9:$K$259,BCDKT!D77,'SL CDKT'!$G$9:$G$259)-SUMIF('SL CDKT'!$K$9:$K$259,BCDKT!D77,'SL CDKT'!$H$9:$H$259)</f>
        <v>0</v>
      </c>
      <c r="J77" s="194">
        <f>SUMIF('SL CDKT'!$K$9:$K$259,BCDKT!D77,'SL CDKT'!$I$9:$I$259)-SUMIF('SL CDKT'!$K$9:$K$259,BCDKT!D77,'SL CDKT'!$J$9:$J$259)</f>
        <v>0</v>
      </c>
    </row>
    <row r="78" spans="1:10" ht="13.5" customHeight="1" x14ac:dyDescent="0.2">
      <c r="A78" s="136" t="s">
        <v>455</v>
      </c>
      <c r="B78" s="136" t="s">
        <v>508</v>
      </c>
      <c r="D78" s="179">
        <v>242</v>
      </c>
      <c r="F78" s="146" t="s">
        <v>1120</v>
      </c>
      <c r="H78" s="194">
        <f>SUMIF('SL CDKT'!$K$9:$K$259,BCDKT!D78,'SL CDKT'!$G$9:$G$259)-SUMIF('SL CDKT'!$K$9:$K$259,BCDKT!D78,'SL CDKT'!$H$9:$H$259)</f>
        <v>14283246899</v>
      </c>
      <c r="J78" s="194">
        <f>SUMIF('SL CDKT'!$K$9:$K$259,BCDKT!D78,'SL CDKT'!$I$9:$I$259)-SUMIF('SL CDKT'!$K$9:$K$259,BCDKT!D78,'SL CDKT'!$J$9:$J$259)</f>
        <v>6955511000</v>
      </c>
    </row>
    <row r="79" spans="1:10" s="139" customFormat="1" ht="13.5" customHeight="1" x14ac:dyDescent="0.2">
      <c r="A79" s="139" t="s">
        <v>480</v>
      </c>
      <c r="B79" s="139" t="s">
        <v>509</v>
      </c>
      <c r="D79" s="317">
        <v>250</v>
      </c>
      <c r="F79" s="524"/>
      <c r="H79" s="195">
        <f>SUM(H80:H84)</f>
        <v>628000000</v>
      </c>
      <c r="J79" s="195">
        <f>SUM(J80:J84)</f>
        <v>359800000</v>
      </c>
    </row>
    <row r="80" spans="1:10" ht="13.5" hidden="1" customHeight="1" x14ac:dyDescent="0.2">
      <c r="A80" s="136" t="s">
        <v>455</v>
      </c>
      <c r="B80" s="136" t="s">
        <v>510</v>
      </c>
      <c r="D80" s="179">
        <v>251</v>
      </c>
      <c r="H80" s="194">
        <f>SUMIF('SL CDKT'!$K$9:$K$259,BCDKT!D80,'SL CDKT'!$G$9:$G$259)-SUMIF('SL CDKT'!$K$9:$K$259,BCDKT!D80,'SL CDKT'!$H$9:$H$259)</f>
        <v>0</v>
      </c>
      <c r="J80" s="194">
        <f>SUMIF('SL CDKT'!$K$9:$K$259,BCDKT!D80,'SL CDKT'!$I$9:$I$259)-SUMIF('SL CDKT'!$K$9:$K$259,BCDKT!D80,'SL CDKT'!$J$9:$J$259)</f>
        <v>0</v>
      </c>
    </row>
    <row r="81" spans="1:10" ht="13.5" hidden="1" customHeight="1" x14ac:dyDescent="0.2">
      <c r="A81" s="136" t="s">
        <v>353</v>
      </c>
      <c r="B81" s="136" t="s">
        <v>511</v>
      </c>
      <c r="D81" s="179">
        <v>252</v>
      </c>
      <c r="H81" s="194">
        <f>SUMIF('SL CDKT'!$K$9:$K$259,BCDKT!D81,'SL CDKT'!$G$9:$G$259)-SUMIF('SL CDKT'!$K$9:$K$259,BCDKT!D81,'SL CDKT'!$H$9:$H$259)</f>
        <v>0</v>
      </c>
      <c r="J81" s="194">
        <f>SUMIF('SL CDKT'!$K$9:$K$259,BCDKT!D81,'SL CDKT'!$I$9:$I$259)-SUMIF('SL CDKT'!$K$9:$K$259,BCDKT!D81,'SL CDKT'!$J$9:$J$259)</f>
        <v>0</v>
      </c>
    </row>
    <row r="82" spans="1:10" ht="13.5" hidden="1" customHeight="1" x14ac:dyDescent="0.2">
      <c r="A82" s="136" t="s">
        <v>354</v>
      </c>
      <c r="B82" s="136" t="s">
        <v>512</v>
      </c>
      <c r="D82" s="179">
        <v>253</v>
      </c>
      <c r="H82" s="194">
        <f>SUMIF('SL CDKT'!$K$9:$K$259,BCDKT!D82,'SL CDKT'!$G$9:$G$259)-SUMIF('SL CDKT'!$K$9:$K$259,BCDKT!D82,'SL CDKT'!$H$9:$H$259)</f>
        <v>0</v>
      </c>
      <c r="J82" s="194">
        <f>SUMIF('SL CDKT'!$K$9:$K$259,BCDKT!D82,'SL CDKT'!$I$9:$I$259)-SUMIF('SL CDKT'!$K$9:$K$259,BCDKT!D82,'SL CDKT'!$J$9:$J$259)</f>
        <v>0</v>
      </c>
    </row>
    <row r="83" spans="1:10" ht="13.5" hidden="1" customHeight="1" x14ac:dyDescent="0.2">
      <c r="A83" s="136" t="s">
        <v>471</v>
      </c>
      <c r="B83" s="136" t="s">
        <v>513</v>
      </c>
      <c r="D83" s="179">
        <v>254</v>
      </c>
      <c r="H83" s="194">
        <f>SUMIF('SL CDKT'!$K$9:$K$259,BCDKT!D83,'SL CDKT'!$G$9:$G$259)-SUMIF('SL CDKT'!$K$9:$K$259,BCDKT!D83,'SL CDKT'!$H$9:$H$259)</f>
        <v>0</v>
      </c>
      <c r="J83" s="194">
        <f>SUMIF('SL CDKT'!$K$9:$K$259,BCDKT!D83,'SL CDKT'!$I$9:$I$259)-SUMIF('SL CDKT'!$K$9:$K$259,BCDKT!D83,'SL CDKT'!$J$9:$J$259)</f>
        <v>0</v>
      </c>
    </row>
    <row r="84" spans="1:10" ht="13.5" customHeight="1" x14ac:dyDescent="0.2">
      <c r="A84" s="136" t="s">
        <v>455</v>
      </c>
      <c r="B84" s="136" t="s">
        <v>462</v>
      </c>
      <c r="D84" s="179">
        <v>255</v>
      </c>
      <c r="H84" s="194">
        <f>SUMIF('SL CDKT'!$K$9:$K$259,BCDKT!D84,'SL CDKT'!$G$9:$G$259)-SUMIF('SL CDKT'!$K$9:$K$259,BCDKT!D84,'SL CDKT'!$H$9:$H$259)</f>
        <v>628000000</v>
      </c>
      <c r="J84" s="194">
        <f>SUMIF('SL CDKT'!$K$9:$K$259,BCDKT!D84,'SL CDKT'!$I$9:$I$259)-SUMIF('SL CDKT'!$K$9:$K$259,BCDKT!D84,'SL CDKT'!$J$9:$J$259)</f>
        <v>359800000</v>
      </c>
    </row>
    <row r="85" spans="1:10" s="139" customFormat="1" ht="13.5" customHeight="1" x14ac:dyDescent="0.2">
      <c r="A85" s="139" t="s">
        <v>514</v>
      </c>
      <c r="B85" s="139" t="s">
        <v>515</v>
      </c>
      <c r="D85" s="317">
        <v>260</v>
      </c>
      <c r="F85" s="524"/>
      <c r="H85" s="195">
        <f>SUM(H86:H89)</f>
        <v>1550436661</v>
      </c>
      <c r="J85" s="195">
        <f>SUM(J86:J89)</f>
        <v>557138150</v>
      </c>
    </row>
    <row r="86" spans="1:10" ht="13.5" customHeight="1" x14ac:dyDescent="0.2">
      <c r="A86" s="136" t="s">
        <v>455</v>
      </c>
      <c r="B86" s="136" t="s">
        <v>516</v>
      </c>
      <c r="D86" s="179">
        <v>261</v>
      </c>
      <c r="F86" s="146" t="s">
        <v>1121</v>
      </c>
      <c r="H86" s="194">
        <f>SUMIF('SL CDKT'!$K$9:$K$259,BCDKT!D86,'SL CDKT'!$G$9:$G$259)-SUMIF('SL CDKT'!$K$9:$K$259,BCDKT!D86,'SL CDKT'!$H$9:$H$259)</f>
        <v>1550436661</v>
      </c>
      <c r="J86" s="194">
        <f>SUMIF('SL CDKT'!$K$9:$K$259,BCDKT!D86,'SL CDKT'!$I$9:$I$259)-SUMIF('SL CDKT'!$K$9:$K$259,BCDKT!D86,'SL CDKT'!$J$9:$J$259)</f>
        <v>557138150</v>
      </c>
    </row>
    <row r="87" spans="1:10" ht="12.75" hidden="1" customHeight="1" x14ac:dyDescent="0.2">
      <c r="A87" s="136" t="s">
        <v>353</v>
      </c>
      <c r="B87" s="136" t="s">
        <v>517</v>
      </c>
      <c r="D87" s="179">
        <v>262</v>
      </c>
      <c r="H87" s="194">
        <f>SUMIF('SL CDKT'!$K$9:$K$259,BCDKT!D87,'SL CDKT'!$G$9:$G$259)-SUMIF('SL CDKT'!$K$9:$K$259,BCDKT!D87,'SL CDKT'!$H$9:$H$259)</f>
        <v>0</v>
      </c>
      <c r="J87" s="194">
        <f>SUMIF('SL CDKT'!$K$9:$K$259,BCDKT!D87,'SL CDKT'!$I$9:$I$259)-SUMIF('SL CDKT'!$K$9:$K$259,BCDKT!D87,'SL CDKT'!$J$9:$J$259)</f>
        <v>0</v>
      </c>
    </row>
    <row r="88" spans="1:10" ht="13.5" hidden="1" customHeight="1" x14ac:dyDescent="0.2">
      <c r="A88" s="136" t="s">
        <v>354</v>
      </c>
      <c r="B88" s="136" t="s">
        <v>518</v>
      </c>
      <c r="D88" s="179">
        <v>263</v>
      </c>
      <c r="H88" s="194">
        <f>SUMIF('SL CDKT'!$K$9:$K$259,BCDKT!D88,'SL CDKT'!$G$9:$G$259)-SUMIF('SL CDKT'!$K$9:$K$259,BCDKT!D88,'SL CDKT'!$H$9:$H$259)</f>
        <v>0</v>
      </c>
      <c r="J88" s="194">
        <f>SUMIF('SL CDKT'!$K$9:$K$259,BCDKT!D88,'SL CDKT'!$I$9:$I$259)-SUMIF('SL CDKT'!$K$9:$K$259,BCDKT!D88,'SL CDKT'!$J$9:$J$259)</f>
        <v>0</v>
      </c>
    </row>
    <row r="89" spans="1:10" ht="13.5" hidden="1" customHeight="1" x14ac:dyDescent="0.2">
      <c r="A89" s="136" t="s">
        <v>471</v>
      </c>
      <c r="B89" s="136" t="s">
        <v>515</v>
      </c>
      <c r="D89" s="179">
        <v>268</v>
      </c>
      <c r="H89" s="194">
        <f>SUMIF('SL CDKT'!$K$9:$K$259,BCDKT!D89,'SL CDKT'!$G$9:$G$259)-SUMIF('SL CDKT'!$K$9:$K$259,BCDKT!D89,'SL CDKT'!$H$9:$H$259)</f>
        <v>0</v>
      </c>
      <c r="J89" s="194">
        <f>SUMIF('SL CDKT'!$K$9:$K$259,BCDKT!D89,'SL CDKT'!$I$9:$I$259)-SUMIF('SL CDKT'!$K$9:$K$259,BCDKT!D89,'SL CDKT'!$J$9:$J$259)</f>
        <v>0</v>
      </c>
    </row>
    <row r="91" spans="1:10" s="139" customFormat="1" ht="14.25" thickBot="1" x14ac:dyDescent="0.25">
      <c r="B91" s="139" t="s">
        <v>519</v>
      </c>
      <c r="D91" s="317">
        <v>270</v>
      </c>
      <c r="F91" s="524"/>
      <c r="H91" s="196">
        <f>H39+H12</f>
        <v>999430386712</v>
      </c>
      <c r="J91" s="196">
        <f>J39+J12</f>
        <v>982722965293</v>
      </c>
    </row>
    <row r="92" spans="1:10" ht="13.5" customHeight="1" thickTop="1" x14ac:dyDescent="0.2"/>
    <row r="94" spans="1:10" ht="13.5" customHeight="1" x14ac:dyDescent="0.2">
      <c r="H94" s="198"/>
    </row>
    <row r="107" ht="13.5" hidden="1" customHeight="1" x14ac:dyDescent="0.2"/>
    <row r="108" ht="13.5" hidden="1" customHeight="1" x14ac:dyDescent="0.2"/>
    <row r="109" ht="13.5" hidden="1" customHeight="1" x14ac:dyDescent="0.2"/>
    <row r="110" ht="13.5" hidden="1" customHeight="1" x14ac:dyDescent="0.2"/>
    <row r="111" ht="13.5" hidden="1" customHeight="1" x14ac:dyDescent="0.2"/>
    <row r="112" ht="13.5" hidden="1" customHeight="1" x14ac:dyDescent="0.2"/>
    <row r="113" spans="1:10" ht="13.5" hidden="1" customHeight="1" x14ac:dyDescent="0.2"/>
    <row r="114" spans="1:10" ht="13.5" hidden="1" customHeight="1" x14ac:dyDescent="0.2"/>
    <row r="115" spans="1:10" ht="13.5" hidden="1" customHeight="1" x14ac:dyDescent="0.2"/>
    <row r="116" spans="1:10" ht="13.5" hidden="1" customHeight="1" x14ac:dyDescent="0.2"/>
    <row r="117" spans="1:10" ht="13.5" hidden="1" customHeight="1" x14ac:dyDescent="0.2"/>
    <row r="118" spans="1:10" ht="13.5" hidden="1" customHeight="1" x14ac:dyDescent="0.2"/>
    <row r="119" spans="1:10" ht="13.5" hidden="1" customHeight="1" x14ac:dyDescent="0.2"/>
    <row r="120" spans="1:10" ht="13.5" hidden="1" customHeight="1" x14ac:dyDescent="0.2"/>
    <row r="121" spans="1:10" ht="13.5" hidden="1" customHeight="1" x14ac:dyDescent="0.2"/>
    <row r="122" spans="1:10" ht="13.5" customHeight="1" x14ac:dyDescent="0.2">
      <c r="A122" s="150" t="s">
        <v>903</v>
      </c>
      <c r="B122" s="151"/>
      <c r="C122" s="151"/>
      <c r="D122" s="343"/>
      <c r="E122" s="151"/>
      <c r="F122" s="152"/>
      <c r="G122" s="151"/>
      <c r="H122" s="151"/>
      <c r="I122" s="151"/>
      <c r="J122" s="153" t="s">
        <v>504</v>
      </c>
    </row>
    <row r="123" spans="1:10" ht="13.5" customHeight="1" x14ac:dyDescent="0.2">
      <c r="A123" s="125" t="str">
        <f>Index!$C$2</f>
        <v>CÔNG TY TNHH MTV QUẢN LÝ KHAI THÁC CÔNG TRÌNH THỦY LỢI QUẢNG TRỊ</v>
      </c>
      <c r="B123" s="125"/>
      <c r="C123" s="126"/>
      <c r="D123" s="341"/>
      <c r="E123" s="126"/>
      <c r="F123" s="144"/>
      <c r="G123" s="126"/>
      <c r="H123" s="126"/>
      <c r="I123" s="126"/>
      <c r="J123" s="127" t="s">
        <v>446</v>
      </c>
    </row>
    <row r="124" spans="1:10" ht="13.5" customHeight="1" x14ac:dyDescent="0.2">
      <c r="A124" s="128" t="str">
        <f>Index!$C$4</f>
        <v>Khu phố 9, Phường Đông Lễ, Thành Phố Đông Hà, Tỉnh Quảng Trị</v>
      </c>
      <c r="B124" s="129"/>
      <c r="C124" s="130"/>
      <c r="D124" s="342"/>
      <c r="E124" s="130"/>
      <c r="F124" s="145"/>
      <c r="G124" s="130"/>
      <c r="H124" s="130"/>
      <c r="I124" s="130"/>
      <c r="J124" s="131" t="str">
        <f>"Cho năm tài chính kết thúc ngày " &amp; Index!$D$7</f>
        <v>Cho năm tài chính kết thúc ngày 31/12/2015</v>
      </c>
    </row>
    <row r="126" spans="1:10" ht="18.75" x14ac:dyDescent="0.3">
      <c r="A126" s="133" t="s">
        <v>505</v>
      </c>
      <c r="H126" s="541" t="s">
        <v>448</v>
      </c>
      <c r="I126" s="541"/>
      <c r="J126" s="541"/>
    </row>
    <row r="127" spans="1:10" ht="13.5" customHeight="1" x14ac:dyDescent="0.25">
      <c r="A127" s="132" t="str">
        <f>"Ngày " &amp; DAY(Index!$D$7) &amp; " tháng " &amp; MONTH(Index!$D$7) &amp; " năm " &amp; YEAR(Index!$D$7)</f>
        <v>Ngày 31 tháng 12 năm 2015</v>
      </c>
      <c r="H127" s="542" t="s">
        <v>449</v>
      </c>
      <c r="I127" s="542"/>
      <c r="J127" s="542"/>
    </row>
    <row r="128" spans="1:10" ht="13.5" customHeight="1" x14ac:dyDescent="0.2">
      <c r="H128" s="542"/>
      <c r="I128" s="542"/>
      <c r="J128" s="542"/>
    </row>
    <row r="129" spans="1:10" ht="13.5" customHeight="1" x14ac:dyDescent="0.2">
      <c r="H129" s="434"/>
      <c r="I129" s="434"/>
      <c r="J129" s="434"/>
    </row>
    <row r="131" spans="1:10" ht="13.5" customHeight="1" x14ac:dyDescent="0.2">
      <c r="A131" s="135"/>
      <c r="B131" s="135"/>
      <c r="C131" s="135"/>
      <c r="D131" s="545" t="s">
        <v>434</v>
      </c>
      <c r="E131" s="135"/>
      <c r="F131" s="543" t="s">
        <v>1117</v>
      </c>
      <c r="G131" s="135"/>
      <c r="H131" s="140" t="str">
        <f>Index!$D$7</f>
        <v>31/12/2015</v>
      </c>
      <c r="I131" s="135"/>
      <c r="J131" s="569" t="s">
        <v>1136</v>
      </c>
    </row>
    <row r="132" spans="1:10" ht="13.5" customHeight="1" x14ac:dyDescent="0.2">
      <c r="A132" s="138"/>
      <c r="B132" s="137" t="s">
        <v>521</v>
      </c>
      <c r="C132" s="138"/>
      <c r="D132" s="546"/>
      <c r="E132" s="138"/>
      <c r="F132" s="544"/>
      <c r="G132" s="138"/>
      <c r="H132" s="142" t="str">
        <f>Index!$C$8</f>
        <v>VND</v>
      </c>
      <c r="I132" s="138"/>
      <c r="J132" s="143" t="str">
        <f>H132</f>
        <v>VND</v>
      </c>
    </row>
    <row r="134" spans="1:10" s="139" customFormat="1" ht="13.5" customHeight="1" x14ac:dyDescent="0.2">
      <c r="A134" s="139" t="s">
        <v>452</v>
      </c>
      <c r="B134" s="139" t="s">
        <v>522</v>
      </c>
      <c r="D134" s="317">
        <v>300</v>
      </c>
      <c r="F134" s="524"/>
      <c r="H134" s="199">
        <f>H135+H150</f>
        <v>14571356140</v>
      </c>
      <c r="J134" s="199">
        <f>J135+J150</f>
        <v>7932451165</v>
      </c>
    </row>
    <row r="135" spans="1:10" s="139" customFormat="1" ht="13.5" customHeight="1" x14ac:dyDescent="0.2">
      <c r="A135" s="139" t="s">
        <v>454</v>
      </c>
      <c r="B135" s="139" t="s">
        <v>523</v>
      </c>
      <c r="D135" s="317">
        <v>310</v>
      </c>
      <c r="F135" s="524"/>
      <c r="H135" s="195">
        <f>SUM(H136:H149)</f>
        <v>6502356140</v>
      </c>
      <c r="J135" s="195">
        <f>SUM(J136:J149)</f>
        <v>4232451165</v>
      </c>
    </row>
    <row r="136" spans="1:10" ht="13.5" customHeight="1" x14ac:dyDescent="0.2">
      <c r="A136" s="136" t="s">
        <v>455</v>
      </c>
      <c r="B136" s="136" t="s">
        <v>524</v>
      </c>
      <c r="D136" s="179">
        <v>311</v>
      </c>
      <c r="F136" s="146" t="s">
        <v>1122</v>
      </c>
      <c r="H136" s="194">
        <f>-SUMIF('SL CDKT'!$K$9:$K$259,BCDKT!D136,'SL CDKT'!$G$9:$G$259)+SUMIF('SL CDKT'!$K$9:$K$259,BCDKT!D136,'SL CDKT'!$H$9:$H$259)</f>
        <v>3236748598</v>
      </c>
      <c r="J136" s="194">
        <f>-SUMIF('SL CDKT'!$K$9:$K$259,BCDKT!D136,'SL CDKT'!$I$9:$I$259)+SUMIF('SL CDKT'!$K$9:$K$259,BCDKT!D136,'SL CDKT'!$J$9:$J$259)</f>
        <v>1601536709</v>
      </c>
    </row>
    <row r="137" spans="1:10" s="346" customFormat="1" ht="13.5" hidden="1" customHeight="1" x14ac:dyDescent="0.2">
      <c r="A137" s="346" t="s">
        <v>353</v>
      </c>
      <c r="B137" s="346" t="s">
        <v>225</v>
      </c>
      <c r="D137" s="347">
        <v>312</v>
      </c>
      <c r="F137" s="349"/>
      <c r="H137" s="348">
        <f>-SUMIF('SL CDKT'!$K$9:$K$259,BCDKT!D137,'SL CDKT'!$G$9:$G$259)+SUMIF('SL CDKT'!$K$9:$K$259,BCDKT!D137,'SL CDKT'!$H$9:$H$259)</f>
        <v>0</v>
      </c>
      <c r="J137" s="194">
        <f>-SUMIF('SL CDKT'!$K$9:$K$259,BCDKT!D137,'SL CDKT'!$I$9:$I$259)+SUMIF('SL CDKT'!$K$9:$K$259,BCDKT!D137,'SL CDKT'!$J$9:$J$259)</f>
        <v>0</v>
      </c>
    </row>
    <row r="138" spans="1:10" ht="13.5" customHeight="1" x14ac:dyDescent="0.2">
      <c r="A138" s="136" t="s">
        <v>353</v>
      </c>
      <c r="B138" s="136" t="s">
        <v>525</v>
      </c>
      <c r="D138" s="179">
        <v>313</v>
      </c>
      <c r="F138" s="146" t="s">
        <v>1123</v>
      </c>
      <c r="H138" s="194">
        <f>-SUMIF('SL CDKT'!$K$9:$K$259,BCDKT!D138,'SL CDKT'!$G$9:$G$259)+SUMIF('SL CDKT'!$K$9:$K$259,BCDKT!D138,'SL CDKT'!$H$9:$H$259)</f>
        <v>23156150</v>
      </c>
      <c r="J138" s="194">
        <f>-SUMIF('SL CDKT'!$K$9:$K$259,BCDKT!D138,'SL CDKT'!$I$9:$I$259)+SUMIF('SL CDKT'!$K$9:$K$259,BCDKT!D138,'SL CDKT'!$J$9:$J$259)</f>
        <v>38408550</v>
      </c>
    </row>
    <row r="139" spans="1:10" ht="13.5" customHeight="1" x14ac:dyDescent="0.2">
      <c r="A139" s="136" t="s">
        <v>354</v>
      </c>
      <c r="B139" s="136" t="s">
        <v>526</v>
      </c>
      <c r="D139" s="179">
        <v>314</v>
      </c>
      <c r="F139" s="146" t="s">
        <v>1124</v>
      </c>
      <c r="H139" s="194">
        <f>-SUMIF('SL CDKT'!$K$9:$K$259,BCDKT!D139,'SL CDKT'!$G$9:$G$259)+SUMIF('SL CDKT'!$K$9:$K$259,BCDKT!D139,'SL CDKT'!$H$9:$H$259)</f>
        <v>2121145475</v>
      </c>
      <c r="J139" s="194">
        <f>-SUMIF('SL CDKT'!$K$9:$K$259,BCDKT!D139,'SL CDKT'!$I$9:$I$259)+SUMIF('SL CDKT'!$K$9:$K$259,BCDKT!D139,'SL CDKT'!$J$9:$J$259)</f>
        <v>260265000</v>
      </c>
    </row>
    <row r="140" spans="1:10" ht="13.5" hidden="1" customHeight="1" x14ac:dyDescent="0.2">
      <c r="A140" s="136" t="s">
        <v>472</v>
      </c>
      <c r="B140" s="136" t="s">
        <v>527</v>
      </c>
      <c r="D140" s="179">
        <v>315</v>
      </c>
      <c r="F140" s="146" t="s">
        <v>811</v>
      </c>
      <c r="H140" s="194">
        <f>-SUMIF('SL CDKT'!$K$9:$K$259,BCDKT!D140,'SL CDKT'!$G$9:$G$259)+SUMIF('SL CDKT'!$K$9:$K$259,BCDKT!D140,'SL CDKT'!$H$9:$H$259)</f>
        <v>0</v>
      </c>
      <c r="J140" s="194">
        <f>-SUMIF('SL CDKT'!$K$9:$K$259,BCDKT!D140,'SL CDKT'!$I$9:$I$259)+SUMIF('SL CDKT'!$K$9:$K$259,BCDKT!D140,'SL CDKT'!$J$9:$J$259)</f>
        <v>0</v>
      </c>
    </row>
    <row r="141" spans="1:10" ht="13.5" hidden="1" customHeight="1" x14ac:dyDescent="0.2">
      <c r="A141" s="136" t="s">
        <v>472</v>
      </c>
      <c r="B141" s="136" t="s">
        <v>528</v>
      </c>
      <c r="D141" s="179">
        <v>316</v>
      </c>
      <c r="H141" s="194">
        <f>-SUMIF('SL CDKT'!$K$9:$K$259,BCDKT!D141,'SL CDKT'!$G$9:$G$259)+SUMIF('SL CDKT'!$K$9:$K$259,BCDKT!D141,'SL CDKT'!$H$9:$H$259)</f>
        <v>0</v>
      </c>
      <c r="J141" s="194">
        <f>-SUMIF('SL CDKT'!$K$9:$K$259,BCDKT!D141,'SL CDKT'!$I$9:$I$259)+SUMIF('SL CDKT'!$K$9:$K$259,BCDKT!D141,'SL CDKT'!$J$9:$J$259)</f>
        <v>0</v>
      </c>
    </row>
    <row r="142" spans="1:10" ht="13.5" hidden="1" customHeight="1" x14ac:dyDescent="0.2">
      <c r="A142" s="136" t="s">
        <v>474</v>
      </c>
      <c r="B142" s="136" t="s">
        <v>826</v>
      </c>
      <c r="D142" s="179">
        <v>317</v>
      </c>
      <c r="H142" s="194">
        <f>-SUMIF('SL CDKT'!$K$9:$K$259,BCDKT!D142,'SL CDKT'!$G$9:$G$259)+SUMIF('SL CDKT'!$K$9:$K$259,BCDKT!D142,'SL CDKT'!$H$9:$H$259)</f>
        <v>0</v>
      </c>
      <c r="J142" s="194">
        <f>-SUMIF('SL CDKT'!$K$9:$K$259,BCDKT!D142,'SL CDKT'!$I$9:$I$259)+SUMIF('SL CDKT'!$K$9:$K$259,BCDKT!D142,'SL CDKT'!$J$9:$J$259)</f>
        <v>0</v>
      </c>
    </row>
    <row r="143" spans="1:10" ht="13.5" hidden="1" customHeight="1" x14ac:dyDescent="0.2">
      <c r="A143" s="136" t="s">
        <v>475</v>
      </c>
      <c r="B143" s="136" t="s">
        <v>529</v>
      </c>
      <c r="D143" s="179">
        <v>318</v>
      </c>
      <c r="H143" s="194">
        <f>-SUMIF('SL CDKT'!$K$9:$K$259,BCDKT!D143,'SL CDKT'!$G$9:$G$259)+SUMIF('SL CDKT'!$K$9:$K$259,BCDKT!D143,'SL CDKT'!$H$9:$H$259)</f>
        <v>0</v>
      </c>
      <c r="J143" s="194">
        <f>-SUMIF('SL CDKT'!$K$9:$K$259,BCDKT!D143,'SL CDKT'!$I$9:$I$259)+SUMIF('SL CDKT'!$K$9:$K$259,BCDKT!D143,'SL CDKT'!$J$9:$J$259)</f>
        <v>0</v>
      </c>
    </row>
    <row r="144" spans="1:10" ht="13.5" customHeight="1" x14ac:dyDescent="0.2">
      <c r="A144" s="136" t="s">
        <v>471</v>
      </c>
      <c r="B144" s="136" t="s">
        <v>530</v>
      </c>
      <c r="D144" s="179">
        <v>319</v>
      </c>
      <c r="F144" s="146" t="s">
        <v>1125</v>
      </c>
      <c r="H144" s="194">
        <f>-SUMIF('SL CDKT'!$K$9:$K$259,BCDKT!D144,'SL CDKT'!$G$9:$G$259)+SUMIF('SL CDKT'!$K$9:$K$259,BCDKT!D144,'SL CDKT'!$H$9:$H$259)</f>
        <v>331724300</v>
      </c>
      <c r="J144" s="194">
        <f>-SUMIF('SL CDKT'!$K$9:$K$259,BCDKT!D144,'SL CDKT'!$I$9:$I$259)+SUMIF('SL CDKT'!$K$9:$K$259,BCDKT!D144,'SL CDKT'!$J$9:$J$259)</f>
        <v>1563588792</v>
      </c>
    </row>
    <row r="145" spans="1:10" ht="13.5" hidden="1" customHeight="1" x14ac:dyDescent="0.2">
      <c r="A145" s="136" t="s">
        <v>474</v>
      </c>
      <c r="B145" s="136" t="s">
        <v>531</v>
      </c>
      <c r="D145" s="179">
        <v>320</v>
      </c>
      <c r="H145" s="194">
        <f>-SUMIF('SL CDKT'!$K$9:$K$259,BCDKT!D145,'SL CDKT'!$G$9:$G$259)+SUMIF('SL CDKT'!$K$9:$K$259,BCDKT!D145,'SL CDKT'!$H$9:$H$259)</f>
        <v>0</v>
      </c>
      <c r="J145" s="194">
        <f>-SUMIF('SL CDKT'!$K$9:$K$259,BCDKT!D145,'SL CDKT'!$I$9:$I$259)+SUMIF('SL CDKT'!$K$9:$K$259,BCDKT!D145,'SL CDKT'!$J$9:$J$259)</f>
        <v>0</v>
      </c>
    </row>
    <row r="146" spans="1:10" ht="13.5" hidden="1" customHeight="1" x14ac:dyDescent="0.2">
      <c r="A146" s="136" t="s">
        <v>475</v>
      </c>
      <c r="B146" s="136" t="s">
        <v>532</v>
      </c>
      <c r="D146" s="179">
        <v>321</v>
      </c>
      <c r="F146" s="146" t="s">
        <v>825</v>
      </c>
      <c r="H146" s="194">
        <f>-SUMIF('SL CDKT'!$K$9:$K$259,BCDKT!D146,'SL CDKT'!$G$9:$G$259)+SUMIF('SL CDKT'!$K$9:$K$259,BCDKT!D146,'SL CDKT'!$H$9:$H$259)</f>
        <v>0</v>
      </c>
      <c r="J146" s="194">
        <f>-SUMIF('SL CDKT'!$K$9:$K$259,BCDKT!D146,'SL CDKT'!$I$9:$I$259)+SUMIF('SL CDKT'!$K$9:$K$259,BCDKT!D146,'SL CDKT'!$J$9:$J$259)</f>
        <v>0</v>
      </c>
    </row>
    <row r="147" spans="1:10" ht="13.5" customHeight="1" x14ac:dyDescent="0.2">
      <c r="A147" s="136" t="s">
        <v>472</v>
      </c>
      <c r="B147" s="136" t="s">
        <v>533</v>
      </c>
      <c r="D147" s="179">
        <v>322</v>
      </c>
      <c r="H147" s="194">
        <f>-SUMIF('SL CDKT'!$K$9:$K$259,BCDKT!D147,'SL CDKT'!$G$9:$G$259)+SUMIF('SL CDKT'!$K$9:$K$259,BCDKT!D147,'SL CDKT'!$H$9:$H$259)</f>
        <v>789581617</v>
      </c>
      <c r="J147" s="194">
        <f>-SUMIF('SL CDKT'!$K$9:$K$259,BCDKT!D147,'SL CDKT'!$I$9:$I$259)+SUMIF('SL CDKT'!$K$9:$K$259,BCDKT!D147,'SL CDKT'!$J$9:$J$259)</f>
        <v>768652114</v>
      </c>
    </row>
    <row r="148" spans="1:10" ht="13.5" hidden="1" customHeight="1" x14ac:dyDescent="0.2">
      <c r="A148" s="136" t="s">
        <v>540</v>
      </c>
      <c r="B148" s="136" t="s">
        <v>534</v>
      </c>
      <c r="D148" s="179">
        <v>323</v>
      </c>
      <c r="H148" s="194">
        <f>-SUMIF('SL CDKT'!$K$9:$K$259,BCDKT!D148,'SL CDKT'!$G$9:$G$259)+SUMIF('SL CDKT'!$K$9:$K$259,BCDKT!D148,'SL CDKT'!$H$9:$H$259)</f>
        <v>0</v>
      </c>
      <c r="J148" s="194">
        <f>-SUMIF('SL CDKT'!$K$9:$K$259,BCDKT!D148,'SL CDKT'!$I$9:$I$259)+SUMIF('SL CDKT'!$K$9:$K$259,BCDKT!D148,'SL CDKT'!$J$9:$J$259)</f>
        <v>0</v>
      </c>
    </row>
    <row r="149" spans="1:10" ht="13.5" hidden="1" customHeight="1" x14ac:dyDescent="0.2">
      <c r="A149" s="136" t="s">
        <v>541</v>
      </c>
      <c r="B149" s="136" t="s">
        <v>535</v>
      </c>
      <c r="D149" s="179">
        <v>324</v>
      </c>
      <c r="H149" s="194">
        <f>-SUMIF('SL CDKT'!$K$9:$K$259,BCDKT!D149,'SL CDKT'!$G$9:$G$259)+SUMIF('SL CDKT'!$K$9:$K$259,BCDKT!D149,'SL CDKT'!$H$9:$H$259)</f>
        <v>0</v>
      </c>
      <c r="J149" s="194">
        <f>-SUMIF('SL CDKT'!$K$9:$K$259,BCDKT!D149,'SL CDKT'!$I$9:$I$259)+SUMIF('SL CDKT'!$K$9:$K$259,BCDKT!D149,'SL CDKT'!$J$9:$J$259)</f>
        <v>0</v>
      </c>
    </row>
    <row r="150" spans="1:10" s="139" customFormat="1" ht="13.5" customHeight="1" x14ac:dyDescent="0.2">
      <c r="A150" s="139" t="s">
        <v>458</v>
      </c>
      <c r="B150" s="139" t="s">
        <v>542</v>
      </c>
      <c r="D150" s="317">
        <v>330</v>
      </c>
      <c r="F150" s="524"/>
      <c r="H150" s="195">
        <f>SUM(H151:H163)</f>
        <v>8069000000</v>
      </c>
      <c r="J150" s="195">
        <f>SUM(J151:J163)</f>
        <v>3700000000</v>
      </c>
    </row>
    <row r="151" spans="1:10" ht="13.5" hidden="1" customHeight="1" x14ac:dyDescent="0.2">
      <c r="A151" s="136" t="s">
        <v>455</v>
      </c>
      <c r="B151" s="136" t="s">
        <v>543</v>
      </c>
      <c r="D151" s="179">
        <v>331</v>
      </c>
      <c r="H151" s="194">
        <f>-SUMIF('SL CDKT'!$K$9:$K$259,BCDKT!D151,'SL CDKT'!$G$9:$G$259)+SUMIF('SL CDKT'!$K$9:$K$259,BCDKT!D151,'SL CDKT'!$H$9:$H$259)</f>
        <v>0</v>
      </c>
      <c r="J151" s="194">
        <f>-SUMIF('SL CDKT'!$K$9:$K$259,BCDKT!D151,'SL CDKT'!$I$9:$I$259)+SUMIF('SL CDKT'!$K$9:$K$259,BCDKT!D151,'SL CDKT'!$J$9:$J$259)</f>
        <v>0</v>
      </c>
    </row>
    <row r="152" spans="1:10" ht="13.5" hidden="1" customHeight="1" x14ac:dyDescent="0.2">
      <c r="A152" s="136" t="s">
        <v>353</v>
      </c>
      <c r="B152" s="136" t="s">
        <v>226</v>
      </c>
      <c r="D152" s="179">
        <v>332</v>
      </c>
      <c r="H152" s="194">
        <f>-SUMIF('SL CDKT'!$K$9:$K$259,BCDKT!D152,'SL CDKT'!$G$9:$G$259)+SUMIF('SL CDKT'!$K$9:$K$259,BCDKT!D152,'SL CDKT'!$H$9:$H$259)</f>
        <v>0</v>
      </c>
      <c r="J152" s="194">
        <f>-SUMIF('SL CDKT'!$K$9:$K$259,BCDKT!D152,'SL CDKT'!$I$9:$I$259)+SUMIF('SL CDKT'!$K$9:$K$259,BCDKT!D152,'SL CDKT'!$J$9:$J$259)</f>
        <v>0</v>
      </c>
    </row>
    <row r="153" spans="1:10" ht="13.5" hidden="1" customHeight="1" x14ac:dyDescent="0.2">
      <c r="A153" s="136" t="s">
        <v>354</v>
      </c>
      <c r="B153" s="136" t="s">
        <v>544</v>
      </c>
      <c r="D153" s="179">
        <v>333</v>
      </c>
      <c r="H153" s="194">
        <f>-SUMIF('SL CDKT'!$K$9:$K$259,BCDKT!D153,'SL CDKT'!$G$9:$G$259)+SUMIF('SL CDKT'!$K$9:$K$259,BCDKT!D153,'SL CDKT'!$H$9:$H$259)</f>
        <v>0</v>
      </c>
      <c r="J153" s="194">
        <f>-SUMIF('SL CDKT'!$K$9:$K$259,BCDKT!D153,'SL CDKT'!$I$9:$I$259)+SUMIF('SL CDKT'!$K$9:$K$259,BCDKT!D153,'SL CDKT'!$J$9:$J$259)</f>
        <v>0</v>
      </c>
    </row>
    <row r="154" spans="1:10" ht="13.5" hidden="1" customHeight="1" x14ac:dyDescent="0.2">
      <c r="A154" s="136" t="s">
        <v>471</v>
      </c>
      <c r="B154" s="136" t="s">
        <v>545</v>
      </c>
      <c r="D154" s="179">
        <v>334</v>
      </c>
      <c r="H154" s="194">
        <f>-SUMIF('SL CDKT'!$K$9:$K$259,BCDKT!D154,'SL CDKT'!$G$9:$G$259)+SUMIF('SL CDKT'!$K$9:$K$259,BCDKT!D154,'SL CDKT'!$H$9:$H$259)</f>
        <v>0</v>
      </c>
      <c r="J154" s="194">
        <f>-SUMIF('SL CDKT'!$K$9:$K$259,BCDKT!D154,'SL CDKT'!$I$9:$I$259)+SUMIF('SL CDKT'!$K$9:$K$259,BCDKT!D154,'SL CDKT'!$J$9:$J$259)</f>
        <v>0</v>
      </c>
    </row>
    <row r="155" spans="1:10" ht="13.5" hidden="1" customHeight="1" x14ac:dyDescent="0.2">
      <c r="A155" s="136" t="s">
        <v>472</v>
      </c>
      <c r="B155" s="136" t="s">
        <v>546</v>
      </c>
      <c r="D155" s="179">
        <v>335</v>
      </c>
      <c r="H155" s="194">
        <f>-SUMIF('SL CDKT'!$K$9:$K$259,BCDKT!D155,'SL CDKT'!$G$9:$G$259)+SUMIF('SL CDKT'!$K$9:$K$259,BCDKT!D155,'SL CDKT'!$H$9:$H$259)</f>
        <v>0</v>
      </c>
      <c r="J155" s="194">
        <f>-SUMIF('SL CDKT'!$K$9:$K$259,BCDKT!D155,'SL CDKT'!$I$9:$I$259)+SUMIF('SL CDKT'!$K$9:$K$259,BCDKT!D155,'SL CDKT'!$J$9:$J$259)</f>
        <v>0</v>
      </c>
    </row>
    <row r="156" spans="1:10" ht="13.5" hidden="1" customHeight="1" x14ac:dyDescent="0.2">
      <c r="A156" s="136" t="s">
        <v>473</v>
      </c>
      <c r="B156" s="136" t="s">
        <v>547</v>
      </c>
      <c r="D156" s="179">
        <v>336</v>
      </c>
      <c r="H156" s="194">
        <f>-SUMIF('SL CDKT'!$K$9:$K$259,BCDKT!D156,'SL CDKT'!$G$9:$G$259)+SUMIF('SL CDKT'!$K$9:$K$259,BCDKT!D156,'SL CDKT'!$H$9:$H$259)</f>
        <v>0</v>
      </c>
      <c r="J156" s="194">
        <f>-SUMIF('SL CDKT'!$K$9:$K$259,BCDKT!D156,'SL CDKT'!$I$9:$I$259)+SUMIF('SL CDKT'!$K$9:$K$259,BCDKT!D156,'SL CDKT'!$J$9:$J$259)</f>
        <v>0</v>
      </c>
    </row>
    <row r="157" spans="1:10" ht="13.5" customHeight="1" x14ac:dyDescent="0.2">
      <c r="A157" s="136" t="s">
        <v>455</v>
      </c>
      <c r="B157" s="136" t="s">
        <v>548</v>
      </c>
      <c r="D157" s="179">
        <v>337</v>
      </c>
      <c r="H157" s="194">
        <f>-SUMIF('SL CDKT'!$K$9:$K$259,BCDKT!D157,'SL CDKT'!$G$9:$G$259)+SUMIF('SL CDKT'!$K$9:$K$259,BCDKT!D157,'SL CDKT'!$H$9:$H$259)</f>
        <v>8069000000</v>
      </c>
      <c r="J157" s="194">
        <f>-SUMIF('SL CDKT'!$K$9:$K$259,BCDKT!D157,'SL CDKT'!$I$9:$I$259)+SUMIF('SL CDKT'!$K$9:$K$259,BCDKT!D157,'SL CDKT'!$J$9:$J$259)</f>
        <v>3700000000</v>
      </c>
    </row>
    <row r="158" spans="1:10" ht="13.5" hidden="1" customHeight="1" x14ac:dyDescent="0.2">
      <c r="A158" s="136" t="s">
        <v>475</v>
      </c>
      <c r="B158" s="136" t="s">
        <v>549</v>
      </c>
      <c r="D158" s="179">
        <v>338</v>
      </c>
      <c r="H158" s="194">
        <f>-SUMIF('SL CDKT'!$K$9:$K$259,BCDKT!D158,'SL CDKT'!$G$9:$G$259)+SUMIF('SL CDKT'!$K$9:$K$259,BCDKT!D158,'SL CDKT'!$H$9:$H$259)</f>
        <v>0</v>
      </c>
      <c r="J158" s="194">
        <f>-SUMIF('SL CDKT'!$K$9:$K$259,BCDKT!D158,'SL CDKT'!$I$9:$I$259)+SUMIF('SL CDKT'!$K$9:$K$259,BCDKT!D158,'SL CDKT'!$J$9:$J$259)</f>
        <v>0</v>
      </c>
    </row>
    <row r="159" spans="1:10" ht="13.5" hidden="1" customHeight="1" x14ac:dyDescent="0.2">
      <c r="A159" s="136" t="s">
        <v>536</v>
      </c>
      <c r="B159" s="136" t="s">
        <v>550</v>
      </c>
      <c r="D159" s="179">
        <v>339</v>
      </c>
      <c r="H159" s="194">
        <f>-SUMIF('SL CDKT'!$K$9:$K$259,BCDKT!D159,'SL CDKT'!$G$9:$G$259)+SUMIF('SL CDKT'!$K$9:$K$259,BCDKT!D159,'SL CDKT'!$H$9:$H$259)</f>
        <v>0</v>
      </c>
      <c r="J159" s="194">
        <f>-SUMIF('SL CDKT'!$K$9:$K$259,BCDKT!D159,'SL CDKT'!$I$9:$I$259)+SUMIF('SL CDKT'!$K$9:$K$259,BCDKT!D159,'SL CDKT'!$J$9:$J$259)</f>
        <v>0</v>
      </c>
    </row>
    <row r="160" spans="1:10" ht="13.5" hidden="1" customHeight="1" x14ac:dyDescent="0.2">
      <c r="A160" s="136" t="s">
        <v>537</v>
      </c>
      <c r="B160" s="136" t="s">
        <v>551</v>
      </c>
      <c r="D160" s="179">
        <v>340</v>
      </c>
      <c r="H160" s="194">
        <f>-SUMIF('SL CDKT'!$K$9:$K$259,BCDKT!D160,'SL CDKT'!$G$9:$G$259)+SUMIF('SL CDKT'!$K$9:$K$259,BCDKT!D160,'SL CDKT'!$H$9:$H$259)</f>
        <v>0</v>
      </c>
      <c r="J160" s="194">
        <f>-SUMIF('SL CDKT'!$K$9:$K$259,BCDKT!D160,'SL CDKT'!$I$9:$I$259)+SUMIF('SL CDKT'!$K$9:$K$259,BCDKT!D160,'SL CDKT'!$J$9:$J$259)</f>
        <v>0</v>
      </c>
    </row>
    <row r="161" spans="1:10" ht="13.5" hidden="1" customHeight="1" x14ac:dyDescent="0.2">
      <c r="A161" s="136" t="s">
        <v>538</v>
      </c>
      <c r="B161" s="136" t="s">
        <v>552</v>
      </c>
      <c r="D161" s="179">
        <v>341</v>
      </c>
      <c r="H161" s="194">
        <f>-SUMIF('SL CDKT'!$K$9:$K$259,BCDKT!D161,'SL CDKT'!$G$9:$G$259)+SUMIF('SL CDKT'!$K$9:$K$259,BCDKT!D161,'SL CDKT'!$H$9:$H$259)</f>
        <v>0</v>
      </c>
      <c r="J161" s="194">
        <f>-SUMIF('SL CDKT'!$K$9:$K$259,BCDKT!D161,'SL CDKT'!$I$9:$I$259)+SUMIF('SL CDKT'!$K$9:$K$259,BCDKT!D161,'SL CDKT'!$J$9:$J$259)</f>
        <v>0</v>
      </c>
    </row>
    <row r="162" spans="1:10" ht="13.5" customHeight="1" x14ac:dyDescent="0.2">
      <c r="A162" s="136" t="s">
        <v>353</v>
      </c>
      <c r="B162" s="136" t="s">
        <v>553</v>
      </c>
      <c r="D162" s="179">
        <v>342</v>
      </c>
      <c r="H162" s="194">
        <f>-SUMIF('SL CDKT'!$K$9:$K$259,BCDKT!D162,'SL CDKT'!$G$9:$G$259)+SUMIF('SL CDKT'!$K$9:$K$259,BCDKT!D162,'SL CDKT'!$H$9:$H$259)</f>
        <v>0</v>
      </c>
      <c r="J162" s="194">
        <f>-SUMIF('SL CDKT'!$K$9:$K$259,BCDKT!D162,'SL CDKT'!$I$9:$I$259)+SUMIF('SL CDKT'!$K$9:$K$259,BCDKT!D162,'SL CDKT'!$J$9:$J$259)</f>
        <v>0</v>
      </c>
    </row>
    <row r="163" spans="1:10" ht="13.5" hidden="1" customHeight="1" x14ac:dyDescent="0.2">
      <c r="A163" s="136" t="s">
        <v>540</v>
      </c>
      <c r="B163" s="136" t="s">
        <v>554</v>
      </c>
      <c r="D163" s="179">
        <v>343</v>
      </c>
      <c r="H163" s="194">
        <f>-SUMIF('SL CDKT'!$K$9:$K$259,BCDKT!D163,'SL CDKT'!$G$9:$G$259)+SUMIF('SL CDKT'!$K$9:$K$259,BCDKT!D163,'SL CDKT'!$H$9:$H$259)</f>
        <v>0</v>
      </c>
      <c r="J163" s="194">
        <f>-SUMIF('SL CDKT'!$K$9:$K$259,BCDKT!D163,'SL CDKT'!$I$9:$I$259)+SUMIF('SL CDKT'!$K$9:$K$259,BCDKT!D163,'SL CDKT'!$J$9:$J$259)</f>
        <v>0</v>
      </c>
    </row>
    <row r="164" spans="1:10" s="139" customFormat="1" ht="13.5" customHeight="1" x14ac:dyDescent="0.2">
      <c r="A164" s="139" t="s">
        <v>487</v>
      </c>
      <c r="B164" s="139" t="s">
        <v>555</v>
      </c>
      <c r="D164" s="317">
        <v>400</v>
      </c>
      <c r="F164" s="524"/>
      <c r="H164" s="148">
        <f>H165+H182</f>
        <v>984859030572</v>
      </c>
      <c r="J164" s="148">
        <f>J165+J182</f>
        <v>974790514128</v>
      </c>
    </row>
    <row r="165" spans="1:10" s="139" customFormat="1" ht="13.5" customHeight="1" x14ac:dyDescent="0.2">
      <c r="A165" s="139" t="s">
        <v>454</v>
      </c>
      <c r="B165" s="139" t="s">
        <v>556</v>
      </c>
      <c r="D165" s="317">
        <v>410</v>
      </c>
      <c r="F165" s="524" t="s">
        <v>1126</v>
      </c>
      <c r="H165" s="195">
        <f>H166+H169+H170+H171+H172+H173+H174+H175+H176+H177+H178+H181</f>
        <v>983558841050</v>
      </c>
      <c r="J165" s="195">
        <f>J166+J169+J170+J171+J172+J173+J174+J175+J176+J177+J178+J181</f>
        <v>972398299071</v>
      </c>
    </row>
    <row r="166" spans="1:10" ht="13.5" customHeight="1" x14ac:dyDescent="0.2">
      <c r="A166" s="136" t="s">
        <v>455</v>
      </c>
      <c r="B166" s="136" t="s">
        <v>557</v>
      </c>
      <c r="D166" s="179">
        <v>411</v>
      </c>
      <c r="H166" s="194">
        <f>H167</f>
        <v>975832520644</v>
      </c>
      <c r="J166" s="194">
        <f>J167</f>
        <v>965242883644</v>
      </c>
    </row>
    <row r="167" spans="1:10" ht="13.5" hidden="1" customHeight="1" x14ac:dyDescent="0.2">
      <c r="A167" s="136" t="s">
        <v>352</v>
      </c>
      <c r="B167" s="136" t="s">
        <v>558</v>
      </c>
      <c r="D167" s="179" t="s">
        <v>339</v>
      </c>
      <c r="H167" s="194">
        <f>-SUMIF('SL CDKT'!$K$9:$K$259,BCDKT!D167,'SL CDKT'!$G$9:$G$259)+SUMIF('SL CDKT'!$K$9:$K$259,BCDKT!D167,'SL CDKT'!$H$9:$H$259)</f>
        <v>975832520644</v>
      </c>
      <c r="J167" s="194">
        <f>-SUMIF('SL CDKT'!$K$9:$K$259,BCDKT!D167,'SL CDKT'!$I$9:$I$259)+SUMIF('SL CDKT'!$K$9:$K$259,BCDKT!D167,'SL CDKT'!$J$9:$J$259)</f>
        <v>965242883644</v>
      </c>
    </row>
    <row r="168" spans="1:10" ht="13.5" hidden="1" customHeight="1" x14ac:dyDescent="0.2">
      <c r="A168" s="136" t="s">
        <v>352</v>
      </c>
      <c r="B168" s="136" t="s">
        <v>559</v>
      </c>
      <c r="D168" s="179" t="s">
        <v>340</v>
      </c>
      <c r="H168" s="194">
        <f>-SUMIF('SL CDKT'!$K$9:$K$259,BCDKT!D168,'SL CDKT'!$G$9:$G$259)+SUMIF('SL CDKT'!$K$9:$K$259,BCDKT!D168,'SL CDKT'!$H$9:$H$259)</f>
        <v>0</v>
      </c>
      <c r="J168" s="194">
        <f>-SUMIF('SL CDKT'!$K$9:$K$259,BCDKT!D168,'SL CDKT'!$I$9:$I$259)+SUMIF('SL CDKT'!$K$9:$K$259,BCDKT!D168,'SL CDKT'!$J$9:$J$259)</f>
        <v>0</v>
      </c>
    </row>
    <row r="169" spans="1:10" ht="13.5" hidden="1" customHeight="1" x14ac:dyDescent="0.2">
      <c r="A169" s="136" t="s">
        <v>353</v>
      </c>
      <c r="B169" s="136" t="s">
        <v>560</v>
      </c>
      <c r="D169" s="179">
        <v>412</v>
      </c>
      <c r="H169" s="194">
        <f>-SUMIF('SL CDKT'!$K$9:$K$259,BCDKT!D169,'SL CDKT'!$G$9:$G$259)+SUMIF('SL CDKT'!$K$9:$K$259,BCDKT!D169,'SL CDKT'!$H$9:$H$259)</f>
        <v>0</v>
      </c>
      <c r="J169" s="194">
        <f>-SUMIF('SL CDKT'!$K$9:$K$259,BCDKT!D169,'SL CDKT'!$I$9:$I$259)+SUMIF('SL CDKT'!$K$9:$K$259,BCDKT!D169,'SL CDKT'!$J$9:$J$259)</f>
        <v>0</v>
      </c>
    </row>
    <row r="170" spans="1:10" ht="13.5" hidden="1" customHeight="1" x14ac:dyDescent="0.2">
      <c r="A170" s="136" t="s">
        <v>354</v>
      </c>
      <c r="B170" s="136" t="s">
        <v>561</v>
      </c>
      <c r="D170" s="179">
        <v>413</v>
      </c>
      <c r="H170" s="194">
        <f>-SUMIF('SL CDKT'!$K$9:$K$259,BCDKT!D170,'SL CDKT'!$G$9:$G$259)+SUMIF('SL CDKT'!$K$9:$K$259,BCDKT!D170,'SL CDKT'!$H$9:$H$259)</f>
        <v>0</v>
      </c>
      <c r="J170" s="194">
        <f>-SUMIF('SL CDKT'!$K$9:$K$259,BCDKT!D170,'SL CDKT'!$I$9:$I$259)+SUMIF('SL CDKT'!$K$9:$K$259,BCDKT!D170,'SL CDKT'!$J$9:$J$259)</f>
        <v>0</v>
      </c>
    </row>
    <row r="171" spans="1:10" ht="13.5" hidden="1" customHeight="1" x14ac:dyDescent="0.2">
      <c r="A171" s="136" t="s">
        <v>354</v>
      </c>
      <c r="B171" s="136" t="s">
        <v>562</v>
      </c>
      <c r="D171" s="179">
        <v>414</v>
      </c>
      <c r="H171" s="194">
        <f>-SUMIF('SL CDKT'!$K$9:$K$259,BCDKT!D171,'SL CDKT'!$G$9:$G$259)+SUMIF('SL CDKT'!$K$9:$K$259,BCDKT!D171,'SL CDKT'!$H$9:$H$259)</f>
        <v>0</v>
      </c>
      <c r="J171" s="194">
        <f>-SUMIF('SL CDKT'!$K$9:$K$259,BCDKT!D171,'SL CDKT'!$I$9:$I$259)+SUMIF('SL CDKT'!$K$9:$K$259,BCDKT!D171,'SL CDKT'!$J$9:$J$259)</f>
        <v>0</v>
      </c>
    </row>
    <row r="172" spans="1:10" ht="13.5" hidden="1" customHeight="1" x14ac:dyDescent="0.2">
      <c r="A172" s="136" t="s">
        <v>472</v>
      </c>
      <c r="B172" s="136" t="s">
        <v>563</v>
      </c>
      <c r="D172" s="179">
        <v>415</v>
      </c>
      <c r="H172" s="194">
        <f>-SUMIF('SL CDKT'!$K$9:$K$259,BCDKT!D172,'SL CDKT'!$G$9:$G$259)+SUMIF('SL CDKT'!$K$9:$K$259,BCDKT!D172,'SL CDKT'!$H$9:$H$259)</f>
        <v>0</v>
      </c>
      <c r="J172" s="194">
        <f>-SUMIF('SL CDKT'!$K$9:$K$259,BCDKT!D172,'SL CDKT'!$I$9:$I$259)+SUMIF('SL CDKT'!$K$9:$K$259,BCDKT!D172,'SL CDKT'!$J$9:$J$259)</f>
        <v>0</v>
      </c>
    </row>
    <row r="173" spans="1:10" ht="13.5" hidden="1" customHeight="1" x14ac:dyDescent="0.2">
      <c r="A173" s="136" t="s">
        <v>473</v>
      </c>
      <c r="B173" s="136" t="s">
        <v>564</v>
      </c>
      <c r="D173" s="179">
        <v>416</v>
      </c>
      <c r="H173" s="194">
        <f>-SUMIF('SL CDKT'!$K$9:$K$259,BCDKT!D173,'SL CDKT'!$G$9:$G$259)+SUMIF('SL CDKT'!$K$9:$K$259,BCDKT!D173,'SL CDKT'!$H$9:$H$259)</f>
        <v>0</v>
      </c>
      <c r="J173" s="194">
        <f>-SUMIF('SL CDKT'!$K$9:$K$259,BCDKT!D173,'SL CDKT'!$I$9:$I$259)+SUMIF('SL CDKT'!$K$9:$K$259,BCDKT!D173,'SL CDKT'!$J$9:$J$259)</f>
        <v>0</v>
      </c>
    </row>
    <row r="174" spans="1:10" ht="13.5" hidden="1" customHeight="1" x14ac:dyDescent="0.2">
      <c r="A174" s="136" t="s">
        <v>474</v>
      </c>
      <c r="B174" s="136" t="s">
        <v>565</v>
      </c>
      <c r="D174" s="179">
        <v>417</v>
      </c>
      <c r="H174" s="194">
        <f>-SUMIF('SL CDKT'!$K$9:$K$259,BCDKT!D174,'SL CDKT'!$G$9:$G$259)+SUMIF('SL CDKT'!$K$9:$K$259,BCDKT!D174,'SL CDKT'!$H$9:$H$259)</f>
        <v>0</v>
      </c>
      <c r="J174" s="194">
        <f>-SUMIF('SL CDKT'!$K$9:$K$259,BCDKT!D174,'SL CDKT'!$I$9:$I$259)+SUMIF('SL CDKT'!$K$9:$K$259,BCDKT!D174,'SL CDKT'!$J$9:$J$259)</f>
        <v>0</v>
      </c>
    </row>
    <row r="175" spans="1:10" ht="13.5" customHeight="1" x14ac:dyDescent="0.2">
      <c r="A175" s="136" t="s">
        <v>353</v>
      </c>
      <c r="B175" s="136" t="s">
        <v>566</v>
      </c>
      <c r="D175" s="179">
        <v>418</v>
      </c>
      <c r="H175" s="194">
        <f>-SUMIF('SL CDKT'!$K$9:$K$259,BCDKT!D175,'SL CDKT'!$G$9:$G$259)+SUMIF('SL CDKT'!$K$9:$K$259,BCDKT!D175,'SL CDKT'!$H$9:$H$259)</f>
        <v>269100318</v>
      </c>
      <c r="J175" s="194">
        <f>-SUMIF('SL CDKT'!$K$9:$K$259,BCDKT!D175,'SL CDKT'!$I$9:$I$259)+SUMIF('SL CDKT'!$K$9:$K$259,BCDKT!D175,'SL CDKT'!$J$9:$J$259)</f>
        <v>269100318</v>
      </c>
    </row>
    <row r="176" spans="1:10" ht="13.5" hidden="1" customHeight="1" x14ac:dyDescent="0.2">
      <c r="A176" s="136" t="s">
        <v>354</v>
      </c>
      <c r="B176" s="136" t="s">
        <v>567</v>
      </c>
      <c r="D176" s="179">
        <v>419</v>
      </c>
      <c r="H176" s="194">
        <f>-SUMIF('SL CDKT'!$K$9:$K$259,BCDKT!D176,'SL CDKT'!$G$9:$G$259)+SUMIF('SL CDKT'!$K$9:$K$259,BCDKT!D176,'SL CDKT'!$H$9:$H$259)</f>
        <v>0</v>
      </c>
      <c r="J176" s="194">
        <f>-SUMIF('SL CDKT'!$K$9:$K$259,BCDKT!D176,'SL CDKT'!$I$9:$I$259)+SUMIF('SL CDKT'!$K$9:$K$259,BCDKT!D176,'SL CDKT'!$J$9:$J$259)</f>
        <v>0</v>
      </c>
    </row>
    <row r="177" spans="1:10" ht="13.5" hidden="1" customHeight="1" x14ac:dyDescent="0.2">
      <c r="A177" s="136" t="s">
        <v>537</v>
      </c>
      <c r="B177" s="136" t="s">
        <v>568</v>
      </c>
      <c r="D177" s="179">
        <v>420</v>
      </c>
      <c r="H177" s="194">
        <f>-SUMIF('SL CDKT'!$K$9:$K$259,BCDKT!D177,'SL CDKT'!$G$9:$G$259)+SUMIF('SL CDKT'!$K$9:$K$259,BCDKT!D177,'SL CDKT'!$H$9:$H$259)</f>
        <v>0</v>
      </c>
      <c r="J177" s="194">
        <f>-SUMIF('SL CDKT'!$K$9:$K$259,BCDKT!D177,'SL CDKT'!$I$9:$I$259)+SUMIF('SL CDKT'!$K$9:$K$259,BCDKT!D177,'SL CDKT'!$J$9:$J$259)</f>
        <v>0</v>
      </c>
    </row>
    <row r="178" spans="1:10" ht="13.5" customHeight="1" x14ac:dyDescent="0.2">
      <c r="A178" s="136" t="s">
        <v>354</v>
      </c>
      <c r="B178" s="136" t="s">
        <v>569</v>
      </c>
      <c r="D178" s="179">
        <v>421</v>
      </c>
      <c r="H178" s="194">
        <f>H180+H179</f>
        <v>758836088</v>
      </c>
      <c r="J178" s="194">
        <f>J180+J179</f>
        <v>487222109</v>
      </c>
    </row>
    <row r="179" spans="1:10" ht="13.5" customHeight="1" x14ac:dyDescent="0.2">
      <c r="A179" s="136" t="s">
        <v>352</v>
      </c>
      <c r="B179" s="149" t="s">
        <v>840</v>
      </c>
      <c r="D179" s="179" t="s">
        <v>341</v>
      </c>
      <c r="H179" s="194">
        <v>84564606</v>
      </c>
      <c r="J179" s="194">
        <f>-SUMIF('SL CDKT'!$K$9:$K$259,BCDKT!D179,'SL CDKT'!$I$9:$I$259)+SUMIF('SL CDKT'!$K$9:$K$259,BCDKT!D179,'SL CDKT'!$J$9:$J$259)</f>
        <v>0</v>
      </c>
    </row>
    <row r="180" spans="1:10" ht="13.5" customHeight="1" x14ac:dyDescent="0.2">
      <c r="A180" s="136" t="s">
        <v>352</v>
      </c>
      <c r="B180" s="136" t="s">
        <v>570</v>
      </c>
      <c r="D180" s="179" t="s">
        <v>342</v>
      </c>
      <c r="H180" s="194">
        <v>674271482</v>
      </c>
      <c r="J180" s="194">
        <f>-SUMIF('SL CDKT'!$K$9:$K$259,BCDKT!D180,'SL CDKT'!$I$9:$I$259)+SUMIF('SL CDKT'!$K$9:$K$259,BCDKT!D180,'SL CDKT'!$J$9:$J$259)</f>
        <v>487222109</v>
      </c>
    </row>
    <row r="181" spans="1:10" ht="13.5" customHeight="1" x14ac:dyDescent="0.2">
      <c r="A181" s="136" t="s">
        <v>471</v>
      </c>
      <c r="B181" s="136" t="s">
        <v>571</v>
      </c>
      <c r="D181" s="179">
        <v>422</v>
      </c>
      <c r="H181" s="194">
        <f>-SUMIF('SL CDKT'!$K$9:$K$259,BCDKT!D181,'SL CDKT'!$G$9:$G$259)+SUMIF('SL CDKT'!$K$9:$K$259,BCDKT!D181,'SL CDKT'!$H$9:$H$259)</f>
        <v>6698384000</v>
      </c>
      <c r="J181" s="194">
        <f>-SUMIF('SL CDKT'!$K$9:$K$259,BCDKT!D181,'SL CDKT'!$I$9:$I$259)+SUMIF('SL CDKT'!$K$9:$K$259,BCDKT!D181,'SL CDKT'!$J$9:$J$259)</f>
        <v>6399093000</v>
      </c>
    </row>
    <row r="182" spans="1:10" s="139" customFormat="1" ht="13.5" customHeight="1" x14ac:dyDescent="0.2">
      <c r="A182" s="139" t="s">
        <v>458</v>
      </c>
      <c r="B182" s="139" t="s">
        <v>572</v>
      </c>
      <c r="D182" s="317">
        <v>430</v>
      </c>
      <c r="F182" s="524"/>
      <c r="H182" s="195">
        <f>SUM(H183:H184)</f>
        <v>1300189522</v>
      </c>
      <c r="J182" s="195">
        <f>SUM(J183:J184)</f>
        <v>2392215057</v>
      </c>
    </row>
    <row r="183" spans="1:10" ht="13.5" customHeight="1" x14ac:dyDescent="0.2">
      <c r="A183" s="136" t="s">
        <v>575</v>
      </c>
      <c r="B183" s="136" t="s">
        <v>573</v>
      </c>
      <c r="D183" s="179">
        <v>431</v>
      </c>
      <c r="H183" s="194">
        <f>-SUMIF('SL CDKT'!$K$9:$K$259,BCDKT!D183,'SL CDKT'!$G$9:$G$259)+SUMIF('SL CDKT'!$K$9:$K$259,BCDKT!D183,'SL CDKT'!$H$9:$H$259)</f>
        <v>1300189522</v>
      </c>
      <c r="J183" s="194">
        <f>-SUMIF('SL CDKT'!$K$9:$K$259,BCDKT!D183,'SL CDKT'!$I$9:$I$259)+SUMIF('SL CDKT'!$K$9:$K$259,BCDKT!D183,'SL CDKT'!$J$9:$J$259)</f>
        <v>2392215057</v>
      </c>
    </row>
    <row r="184" spans="1:10" ht="13.5" customHeight="1" x14ac:dyDescent="0.2">
      <c r="A184" s="136" t="s">
        <v>576</v>
      </c>
      <c r="B184" s="136" t="s">
        <v>574</v>
      </c>
      <c r="D184" s="179">
        <v>432</v>
      </c>
      <c r="H184" s="194">
        <f>-SUMIF('SL CDKT'!$K$9:$K$259,BCDKT!D184,'SL CDKT'!$G$9:$G$259)+SUMIF('SL CDKT'!$K$9:$K$259,BCDKT!D184,'SL CDKT'!$H$9:$H$259)</f>
        <v>0</v>
      </c>
      <c r="J184" s="194">
        <f>-SUMIF('SL CDKT'!$K$9:$K$259,BCDKT!D184,'SL CDKT'!$I$9:$I$259)+SUMIF('SL CDKT'!$K$9:$K$259,BCDKT!D184,'SL CDKT'!$J$9:$J$259)</f>
        <v>0</v>
      </c>
    </row>
    <row r="186" spans="1:10" ht="13.5" customHeight="1" thickBot="1" x14ac:dyDescent="0.25">
      <c r="B186" s="139" t="s">
        <v>577</v>
      </c>
      <c r="C186" s="139"/>
      <c r="D186" s="317">
        <v>440</v>
      </c>
      <c r="E186" s="139"/>
      <c r="F186" s="524"/>
      <c r="G186" s="139"/>
      <c r="H186" s="196">
        <f>H164+H134</f>
        <v>999430386712</v>
      </c>
      <c r="I186" s="139"/>
      <c r="J186" s="196">
        <f>J164+J134</f>
        <v>982722965293</v>
      </c>
    </row>
    <row r="187" spans="1:10" ht="13.5" customHeight="1" thickTop="1" x14ac:dyDescent="0.2">
      <c r="H187" s="198"/>
    </row>
    <row r="188" spans="1:10" ht="13.5" customHeight="1" x14ac:dyDescent="0.2">
      <c r="H188" s="198"/>
      <c r="J188" s="198"/>
    </row>
    <row r="189" spans="1:10" ht="13.5" customHeight="1" x14ac:dyDescent="0.2">
      <c r="H189" s="194"/>
      <c r="J189" s="194"/>
    </row>
    <row r="190" spans="1:10" ht="13.5" customHeight="1" x14ac:dyDescent="0.2">
      <c r="H190" s="194"/>
    </row>
    <row r="191" spans="1:10" ht="13.5" customHeight="1" x14ac:dyDescent="0.2">
      <c r="H191" s="194"/>
    </row>
    <row r="192" spans="1:10" ht="13.5" customHeight="1" x14ac:dyDescent="0.2">
      <c r="H192" s="194"/>
    </row>
    <row r="193" spans="1:10" ht="13.5" customHeight="1" x14ac:dyDescent="0.2">
      <c r="A193" s="135"/>
      <c r="B193" s="135"/>
      <c r="C193" s="135"/>
      <c r="D193" s="477"/>
      <c r="E193" s="135"/>
      <c r="F193" s="392"/>
      <c r="G193" s="135"/>
      <c r="H193" s="135"/>
      <c r="I193" s="135"/>
      <c r="J193" s="135"/>
    </row>
    <row r="194" spans="1:10" ht="13.5" customHeight="1" x14ac:dyDescent="0.2">
      <c r="A194" s="135"/>
      <c r="B194" s="134"/>
      <c r="C194" s="135"/>
      <c r="D194" s="477"/>
      <c r="E194" s="293"/>
      <c r="F194" s="213"/>
      <c r="G194" s="293"/>
      <c r="H194" s="472"/>
      <c r="I194" s="293"/>
      <c r="J194" s="531"/>
    </row>
    <row r="195" spans="1:10" ht="13.5" customHeight="1" x14ac:dyDescent="0.2">
      <c r="A195" s="135"/>
      <c r="B195" s="135"/>
      <c r="C195" s="135"/>
      <c r="D195" s="477"/>
      <c r="E195" s="135"/>
      <c r="F195" s="392"/>
      <c r="G195" s="135"/>
      <c r="H195" s="477"/>
      <c r="I195" s="135"/>
      <c r="J195" s="135"/>
    </row>
    <row r="196" spans="1:10" ht="13.5" customHeight="1" x14ac:dyDescent="0.2">
      <c r="A196" s="135"/>
      <c r="B196" s="135"/>
      <c r="C196" s="135"/>
      <c r="D196" s="477"/>
      <c r="E196" s="135"/>
      <c r="F196" s="392"/>
      <c r="G196" s="135"/>
      <c r="H196" s="477"/>
      <c r="I196" s="135"/>
      <c r="J196" s="135"/>
    </row>
    <row r="197" spans="1:10" ht="13.5" customHeight="1" x14ac:dyDescent="0.2">
      <c r="A197" s="135"/>
      <c r="B197" s="135"/>
      <c r="C197" s="135"/>
      <c r="D197" s="477"/>
      <c r="E197" s="135"/>
      <c r="F197" s="392"/>
      <c r="G197" s="135"/>
      <c r="H197" s="477"/>
      <c r="I197" s="135"/>
      <c r="J197" s="135"/>
    </row>
    <row r="198" spans="1:10" ht="13.5" customHeight="1" x14ac:dyDescent="0.2">
      <c r="A198" s="135"/>
      <c r="B198" s="135"/>
      <c r="C198" s="135"/>
      <c r="D198" s="477"/>
      <c r="E198" s="135"/>
      <c r="F198" s="392"/>
      <c r="G198" s="135"/>
      <c r="H198" s="477"/>
      <c r="I198" s="135"/>
      <c r="J198" s="135"/>
    </row>
    <row r="199" spans="1:10" ht="13.5" customHeight="1" x14ac:dyDescent="0.2">
      <c r="A199" s="135"/>
      <c r="B199" s="135"/>
      <c r="C199" s="135"/>
      <c r="D199" s="477"/>
      <c r="E199" s="135"/>
      <c r="F199" s="392"/>
      <c r="G199" s="135"/>
      <c r="H199" s="477"/>
      <c r="I199" s="135"/>
      <c r="J199" s="135"/>
    </row>
    <row r="200" spans="1:10" ht="13.5" customHeight="1" x14ac:dyDescent="0.2">
      <c r="A200" s="135"/>
      <c r="B200" s="135"/>
      <c r="C200" s="135"/>
      <c r="D200" s="477"/>
      <c r="E200" s="135"/>
      <c r="F200" s="392"/>
      <c r="G200" s="135"/>
      <c r="H200" s="477"/>
      <c r="I200" s="135"/>
      <c r="J200" s="135"/>
    </row>
    <row r="201" spans="1:10" ht="13.5" customHeight="1" x14ac:dyDescent="0.2">
      <c r="A201" s="135"/>
      <c r="B201" s="141"/>
      <c r="C201" s="135"/>
      <c r="D201" s="477"/>
      <c r="E201" s="532"/>
      <c r="F201" s="533"/>
      <c r="G201" s="532"/>
      <c r="H201" s="532"/>
      <c r="I201" s="532"/>
      <c r="J201" s="531"/>
    </row>
    <row r="202" spans="1:10" ht="13.5" customHeight="1" x14ac:dyDescent="0.2">
      <c r="A202" s="135"/>
      <c r="B202" s="527"/>
      <c r="C202" s="135"/>
      <c r="D202" s="477"/>
      <c r="E202" s="135"/>
      <c r="F202" s="392"/>
      <c r="G202" s="135"/>
      <c r="H202" s="135"/>
      <c r="I202" s="135"/>
      <c r="J202" s="135"/>
    </row>
    <row r="203" spans="1:10" ht="13.5" customHeight="1" x14ac:dyDescent="0.2">
      <c r="A203" s="135"/>
      <c r="B203" s="135"/>
      <c r="C203" s="135"/>
      <c r="D203" s="477"/>
      <c r="E203" s="135"/>
      <c r="F203" s="392"/>
      <c r="G203" s="135"/>
      <c r="H203" s="135"/>
      <c r="I203" s="135"/>
      <c r="J203" s="135"/>
    </row>
    <row r="204" spans="1:10" ht="13.5" customHeight="1" x14ac:dyDescent="0.2">
      <c r="A204" s="135"/>
      <c r="B204" s="135"/>
      <c r="C204" s="135"/>
      <c r="D204" s="477"/>
      <c r="E204" s="135"/>
      <c r="F204" s="392"/>
      <c r="G204" s="135"/>
      <c r="H204" s="135"/>
      <c r="I204" s="135"/>
      <c r="J204" s="135"/>
    </row>
    <row r="205" spans="1:10" ht="13.5" customHeight="1" x14ac:dyDescent="0.2">
      <c r="A205" s="135"/>
      <c r="B205" s="135"/>
      <c r="C205" s="135"/>
      <c r="D205" s="477"/>
      <c r="E205" s="135"/>
      <c r="F205" s="392"/>
      <c r="G205" s="135"/>
      <c r="H205" s="135"/>
      <c r="I205" s="135"/>
      <c r="J205" s="135"/>
    </row>
    <row r="206" spans="1:10" ht="13.5" customHeight="1" x14ac:dyDescent="0.2">
      <c r="A206" s="135"/>
      <c r="B206" s="135"/>
      <c r="C206" s="135"/>
      <c r="D206" s="477"/>
      <c r="E206" s="135"/>
      <c r="F206" s="392"/>
      <c r="G206" s="135"/>
      <c r="H206" s="135"/>
      <c r="I206" s="135"/>
      <c r="J206" s="135"/>
    </row>
    <row r="207" spans="1:10" ht="13.5" customHeight="1" x14ac:dyDescent="0.2">
      <c r="A207" s="135"/>
      <c r="B207" s="135"/>
      <c r="C207" s="135"/>
      <c r="D207" s="477"/>
      <c r="E207" s="135"/>
      <c r="F207" s="392"/>
      <c r="G207" s="135"/>
      <c r="H207" s="135"/>
      <c r="I207" s="135"/>
      <c r="J207" s="135"/>
    </row>
    <row r="208" spans="1:10" ht="13.5" customHeight="1" x14ac:dyDescent="0.2">
      <c r="A208" s="135"/>
      <c r="B208" s="135"/>
      <c r="C208" s="135"/>
      <c r="D208" s="477"/>
      <c r="E208" s="135"/>
      <c r="F208" s="392"/>
      <c r="G208" s="135"/>
      <c r="H208" s="135"/>
      <c r="I208" s="135"/>
      <c r="J208" s="135"/>
    </row>
    <row r="209" spans="1:10" ht="13.5" customHeight="1" x14ac:dyDescent="0.2">
      <c r="A209" s="135"/>
      <c r="B209" s="135"/>
      <c r="C209" s="135"/>
      <c r="D209" s="477"/>
      <c r="E209" s="135"/>
      <c r="F209" s="392"/>
      <c r="G209" s="135"/>
      <c r="H209" s="135"/>
      <c r="I209" s="135"/>
      <c r="J209" s="135"/>
    </row>
    <row r="210" spans="1:10" ht="13.5" customHeight="1" x14ac:dyDescent="0.2">
      <c r="A210" s="135"/>
      <c r="B210" s="135"/>
      <c r="C210" s="135"/>
      <c r="D210" s="477"/>
      <c r="E210" s="135"/>
      <c r="F210" s="392"/>
      <c r="G210" s="135"/>
      <c r="H210" s="135"/>
      <c r="I210" s="135"/>
      <c r="J210" s="135"/>
    </row>
    <row r="211" spans="1:10" ht="13.5" hidden="1" customHeight="1" x14ac:dyDescent="0.2"/>
    <row r="212" spans="1:10" ht="13.5" hidden="1" customHeight="1" x14ac:dyDescent="0.2"/>
    <row r="213" spans="1:10" ht="13.5" hidden="1" customHeight="1" x14ac:dyDescent="0.2"/>
    <row r="214" spans="1:10" ht="13.5" hidden="1" customHeight="1" x14ac:dyDescent="0.2"/>
    <row r="215" spans="1:10" ht="13.5" hidden="1" customHeight="1" x14ac:dyDescent="0.2"/>
    <row r="216" spans="1:10" ht="13.5" hidden="1" customHeight="1" x14ac:dyDescent="0.2"/>
    <row r="217" spans="1:10" ht="13.5" hidden="1" customHeight="1" x14ac:dyDescent="0.2"/>
    <row r="218" spans="1:10" ht="13.5" customHeight="1" x14ac:dyDescent="0.2">
      <c r="A218" s="150" t="s">
        <v>903</v>
      </c>
      <c r="B218" s="151"/>
      <c r="C218" s="151"/>
      <c r="D218" s="343"/>
      <c r="E218" s="151"/>
      <c r="F218" s="152"/>
      <c r="G218" s="151"/>
      <c r="H218" s="151"/>
      <c r="I218" s="151"/>
      <c r="J218" s="153" t="s">
        <v>520</v>
      </c>
    </row>
  </sheetData>
  <mergeCells count="12">
    <mergeCell ref="H4:J4"/>
    <mergeCell ref="H5:J6"/>
    <mergeCell ref="D9:D10"/>
    <mergeCell ref="F9:F10"/>
    <mergeCell ref="H66:J66"/>
    <mergeCell ref="H67:J68"/>
    <mergeCell ref="D70:D71"/>
    <mergeCell ref="F70:F71"/>
    <mergeCell ref="H126:J126"/>
    <mergeCell ref="D131:D132"/>
    <mergeCell ref="F131:F132"/>
    <mergeCell ref="H127:J128"/>
  </mergeCells>
  <pageMargins left="0.98425196850393704" right="0.39370078740157483" top="0.31496062992125984" bottom="0.47916666666666669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9" tint="0.39997558519241921"/>
  </sheetPr>
  <dimension ref="A1:L63"/>
  <sheetViews>
    <sheetView showGridLines="0" view="pageLayout" zoomScaleNormal="100" workbookViewId="0">
      <selection activeCell="C63" sqref="C63"/>
    </sheetView>
  </sheetViews>
  <sheetFormatPr defaultRowHeight="13.5" x14ac:dyDescent="0.2"/>
  <cols>
    <col min="1" max="1" width="4" style="136" customWidth="1"/>
    <col min="2" max="2" width="34.140625" style="136" customWidth="1"/>
    <col min="3" max="3" width="1" style="136" customWidth="1"/>
    <col min="4" max="4" width="5.7109375" style="146" customWidth="1"/>
    <col min="5" max="5" width="1" style="136" customWidth="1"/>
    <col min="6" max="6" width="7.7109375" style="146" customWidth="1"/>
    <col min="7" max="7" width="1" style="136" customWidth="1"/>
    <col min="8" max="8" width="16" style="136" customWidth="1"/>
    <col min="9" max="9" width="1" style="136" customWidth="1"/>
    <col min="10" max="10" width="16" style="136" customWidth="1"/>
    <col min="11" max="11" width="18" style="136" bestFit="1" customWidth="1"/>
    <col min="12" max="12" width="18.7109375" style="136" customWidth="1"/>
    <col min="13" max="16384" width="9.140625" style="136"/>
  </cols>
  <sheetData>
    <row r="1" spans="1:12" x14ac:dyDescent="0.2">
      <c r="A1" s="125" t="str">
        <f>Index!$C$2</f>
        <v>CÔNG TY TNHH MTV QUẢN LÝ KHAI THÁC CÔNG TRÌNH THỦY LỢI QUẢNG TRỊ</v>
      </c>
      <c r="B1" s="134"/>
      <c r="C1" s="135"/>
      <c r="D1" s="392"/>
      <c r="E1" s="135"/>
      <c r="F1" s="392"/>
      <c r="G1" s="135"/>
      <c r="H1" s="135"/>
      <c r="I1" s="135"/>
      <c r="J1" s="127" t="s">
        <v>446</v>
      </c>
    </row>
    <row r="2" spans="1:12" x14ac:dyDescent="0.2">
      <c r="A2" s="128" t="str">
        <f>Index!$C$4</f>
        <v>Khu phố 9, Phường Đông Lễ, Thành Phố Đông Hà, Tỉnh Quảng Trị</v>
      </c>
      <c r="B2" s="137"/>
      <c r="C2" s="138"/>
      <c r="D2" s="393"/>
      <c r="E2" s="138"/>
      <c r="F2" s="393"/>
      <c r="G2" s="138"/>
      <c r="H2" s="138"/>
      <c r="I2" s="138"/>
      <c r="J2" s="131" t="str">
        <f>"Cho năm tài chính kết thúc ngày " &amp; Index!$D$7</f>
        <v>Cho năm tài chính kết thúc ngày 31/12/2015</v>
      </c>
    </row>
    <row r="4" spans="1:12" x14ac:dyDescent="0.2">
      <c r="A4" s="139" t="s">
        <v>585</v>
      </c>
      <c r="H4" s="541" t="s">
        <v>586</v>
      </c>
      <c r="I4" s="541"/>
      <c r="J4" s="541"/>
    </row>
    <row r="5" spans="1:12" x14ac:dyDescent="0.2">
      <c r="A5" s="139" t="str">
        <f>"Cho năm tài chính kết thúc ngày " &amp; Index!D7</f>
        <v>Cho năm tài chính kết thúc ngày 31/12/2015</v>
      </c>
      <c r="H5" s="542" t="s">
        <v>449</v>
      </c>
      <c r="I5" s="542"/>
      <c r="J5" s="542"/>
    </row>
    <row r="6" spans="1:12" x14ac:dyDescent="0.2">
      <c r="H6" s="542"/>
      <c r="I6" s="542"/>
      <c r="J6" s="542"/>
    </row>
    <row r="7" spans="1:12" x14ac:dyDescent="0.2">
      <c r="H7" s="394"/>
      <c r="I7" s="394"/>
      <c r="J7" s="394"/>
    </row>
    <row r="9" spans="1:12" x14ac:dyDescent="0.2">
      <c r="A9" s="135"/>
      <c r="B9" s="135"/>
      <c r="C9" s="135"/>
      <c r="D9" s="543" t="s">
        <v>434</v>
      </c>
      <c r="E9" s="135"/>
      <c r="F9" s="543" t="s">
        <v>445</v>
      </c>
      <c r="G9" s="135"/>
      <c r="H9" s="140" t="str">
        <f xml:space="preserve"> "Năm " &amp; YEAR(Index!D7)</f>
        <v>Năm 2015</v>
      </c>
      <c r="I9" s="135"/>
      <c r="J9" s="140" t="str">
        <f xml:space="preserve"> "Năm " &amp; (YEAR(Index!D7)-1)</f>
        <v>Năm 2014</v>
      </c>
    </row>
    <row r="10" spans="1:12" x14ac:dyDescent="0.2">
      <c r="A10" s="138"/>
      <c r="B10" s="137" t="s">
        <v>438</v>
      </c>
      <c r="C10" s="138"/>
      <c r="D10" s="544"/>
      <c r="E10" s="138"/>
      <c r="F10" s="544"/>
      <c r="G10" s="138"/>
      <c r="H10" s="142" t="str">
        <f>Index!$C$8</f>
        <v>VND</v>
      </c>
      <c r="I10" s="138"/>
      <c r="J10" s="143" t="str">
        <f>H10</f>
        <v>VND</v>
      </c>
    </row>
    <row r="12" spans="1:12" x14ac:dyDescent="0.2">
      <c r="A12" s="136" t="s">
        <v>455</v>
      </c>
      <c r="B12" s="136" t="s">
        <v>602</v>
      </c>
      <c r="D12" s="164" t="s">
        <v>393</v>
      </c>
      <c r="F12" s="146" t="s">
        <v>1127</v>
      </c>
      <c r="H12" s="194">
        <f>SUMIF('SL KQKD'!$G$9:$G$51,D12,'SL KQKD'!$E$9:$E$51)</f>
        <v>28823832727</v>
      </c>
      <c r="J12" s="194">
        <v>29146649727</v>
      </c>
      <c r="K12" s="194"/>
    </row>
    <row r="13" spans="1:12" x14ac:dyDescent="0.2">
      <c r="A13" s="136" t="s">
        <v>353</v>
      </c>
      <c r="B13" s="136" t="s">
        <v>590</v>
      </c>
      <c r="D13" s="164" t="s">
        <v>389</v>
      </c>
      <c r="H13" s="194">
        <f>SUMIF('SL KQKD'!$G$9:$G$51,D13,'SL KQKD'!$E$9:$E$51)</f>
        <v>0</v>
      </c>
      <c r="J13" s="194">
        <f>SUMIF('SL KQKD'!$G$9:$G$51,D13,'SL KQKD'!$F$9:$F$51)</f>
        <v>0</v>
      </c>
      <c r="K13" s="194"/>
    </row>
    <row r="14" spans="1:12" s="346" customFormat="1" x14ac:dyDescent="0.2">
      <c r="A14" s="346" t="s">
        <v>354</v>
      </c>
      <c r="B14" s="346" t="s">
        <v>603</v>
      </c>
      <c r="D14" s="349">
        <v>10</v>
      </c>
      <c r="F14" s="349"/>
      <c r="H14" s="348">
        <f>H12-H13</f>
        <v>28823832727</v>
      </c>
      <c r="J14" s="348">
        <f>J12-J13</f>
        <v>29146649727</v>
      </c>
      <c r="K14" s="348"/>
    </row>
    <row r="15" spans="1:12" x14ac:dyDescent="0.2">
      <c r="A15" s="136" t="s">
        <v>471</v>
      </c>
      <c r="B15" s="136" t="s">
        <v>591</v>
      </c>
      <c r="D15" s="146">
        <v>11</v>
      </c>
      <c r="F15" s="146" t="s">
        <v>1128</v>
      </c>
      <c r="H15" s="194">
        <f>SUMIF('SL KQKD'!$G$9:$G$51,D15,'SL KQKD'!$E$9:$E$51)</f>
        <v>17851142733</v>
      </c>
      <c r="J15" s="194">
        <f>SUMIF('SL KQKD'!$G$9:$G$51,D15,'SL KQKD'!$F$9:$F$51)</f>
        <v>19999274106</v>
      </c>
      <c r="K15" s="194"/>
      <c r="L15" s="198"/>
    </row>
    <row r="16" spans="1:12" s="139" customFormat="1" x14ac:dyDescent="0.2">
      <c r="A16" s="139" t="s">
        <v>472</v>
      </c>
      <c r="B16" s="139" t="s">
        <v>604</v>
      </c>
      <c r="D16" s="332">
        <v>20</v>
      </c>
      <c r="F16" s="332"/>
      <c r="H16" s="199">
        <f>H14-H15</f>
        <v>10972689994</v>
      </c>
      <c r="J16" s="199">
        <f>J14-J15</f>
        <v>9147375621</v>
      </c>
      <c r="K16" s="202"/>
    </row>
    <row r="17" spans="1:12" s="139" customFormat="1" x14ac:dyDescent="0.2">
      <c r="D17" s="332"/>
      <c r="F17" s="332"/>
      <c r="K17" s="202"/>
    </row>
    <row r="18" spans="1:12" x14ac:dyDescent="0.2">
      <c r="A18" s="136" t="s">
        <v>473</v>
      </c>
      <c r="B18" s="136" t="s">
        <v>592</v>
      </c>
      <c r="D18" s="146">
        <v>21</v>
      </c>
      <c r="F18" s="146" t="s">
        <v>1129</v>
      </c>
      <c r="H18" s="194">
        <f>SUMIF('SL KQKD'!$G$9:$G$51,D18,'SL KQKD'!$E$9:$E$51)</f>
        <v>215524132</v>
      </c>
      <c r="J18" s="194">
        <f>SUMIF('SL KQKD'!$G$9:$G$51,D18,'SL KQKD'!$F$9:$F$51)</f>
        <v>98070264</v>
      </c>
      <c r="K18" s="194"/>
    </row>
    <row r="19" spans="1:12" x14ac:dyDescent="0.2">
      <c r="A19" s="136" t="s">
        <v>474</v>
      </c>
      <c r="B19" s="136" t="s">
        <v>593</v>
      </c>
      <c r="D19" s="146">
        <v>22</v>
      </c>
      <c r="H19" s="194">
        <f>SUMIF('SL KQKD'!$G$9:$G$51,D19,'SL KQKD'!$E$9:$E$51)</f>
        <v>0</v>
      </c>
      <c r="J19" s="194">
        <f>SUMIF('SL KQKD'!$G$9:$G$51,D19,'SL KQKD'!$F$9:$F$51)</f>
        <v>0</v>
      </c>
      <c r="K19" s="194"/>
    </row>
    <row r="20" spans="1:12" s="158" customFormat="1" x14ac:dyDescent="0.2">
      <c r="A20" s="158" t="s">
        <v>352</v>
      </c>
      <c r="B20" s="158" t="s">
        <v>594</v>
      </c>
      <c r="D20" s="163">
        <v>23</v>
      </c>
      <c r="F20" s="163"/>
      <c r="H20" s="203">
        <f>SUMIF('SL KQKD'!$G$9:$G$51,D20,'SL KQKD'!$E$9:$E$51)</f>
        <v>0</v>
      </c>
      <c r="J20" s="194">
        <f>SUMIF('SL KQKD'!$G$9:$G$51,D20,'SL KQKD'!$F$9:$F$51)</f>
        <v>0</v>
      </c>
      <c r="K20" s="203"/>
    </row>
    <row r="21" spans="1:12" x14ac:dyDescent="0.2">
      <c r="A21" s="136" t="s">
        <v>475</v>
      </c>
      <c r="B21" s="136" t="s">
        <v>595</v>
      </c>
      <c r="D21" s="146">
        <v>25</v>
      </c>
      <c r="H21" s="194">
        <f>SUMIF('SL KQKD'!$G$9:$G$51,D21,'SL KQKD'!$E$9:$E$51)</f>
        <v>0</v>
      </c>
      <c r="J21" s="194">
        <v>0</v>
      </c>
      <c r="K21" s="194"/>
      <c r="L21" s="198"/>
    </row>
    <row r="22" spans="1:12" x14ac:dyDescent="0.2">
      <c r="A22" s="136" t="s">
        <v>536</v>
      </c>
      <c r="B22" s="136" t="s">
        <v>596</v>
      </c>
      <c r="D22" s="146">
        <v>26</v>
      </c>
      <c r="H22" s="194">
        <f>SUMIF('SL KQKD'!$G$9:$G$51,D22,'SL KQKD'!$E$9:$E$51)</f>
        <v>10465994944</v>
      </c>
      <c r="J22" s="194">
        <f>SUMIF('SL KQKD'!$G$9:$G$51,D22,'SL KQKD'!$F$9:$F$51)</f>
        <v>10850221661</v>
      </c>
      <c r="K22" s="194"/>
    </row>
    <row r="23" spans="1:12" x14ac:dyDescent="0.2">
      <c r="A23" s="139" t="s">
        <v>537</v>
      </c>
      <c r="B23" s="139" t="s">
        <v>597</v>
      </c>
      <c r="C23" s="139"/>
      <c r="D23" s="332">
        <v>30</v>
      </c>
      <c r="E23" s="139">
        <v>0</v>
      </c>
      <c r="F23" s="332"/>
      <c r="G23" s="139"/>
      <c r="H23" s="199">
        <f>H16+H18-H19-H21-H22</f>
        <v>722219182</v>
      </c>
      <c r="I23" s="139"/>
      <c r="J23" s="199">
        <f>J16+J18-J19-J21-J22</f>
        <v>-1604775776</v>
      </c>
      <c r="K23" s="194"/>
    </row>
    <row r="24" spans="1:12" x14ac:dyDescent="0.2">
      <c r="A24" s="139"/>
      <c r="B24" s="139"/>
      <c r="C24" s="139"/>
      <c r="D24" s="332"/>
      <c r="E24" s="139"/>
      <c r="F24" s="332"/>
      <c r="G24" s="139"/>
      <c r="H24" s="134"/>
      <c r="I24" s="139"/>
      <c r="J24" s="134"/>
      <c r="K24" s="194"/>
    </row>
    <row r="25" spans="1:12" x14ac:dyDescent="0.2">
      <c r="A25" s="136" t="s">
        <v>538</v>
      </c>
      <c r="B25" s="136" t="s">
        <v>598</v>
      </c>
      <c r="D25" s="146">
        <v>31</v>
      </c>
      <c r="F25" s="146" t="s">
        <v>1130</v>
      </c>
      <c r="H25" s="194">
        <f>SUMIF('SL KQKD'!$G$9:$G$51,D25,'SL KQKD'!$E$9:$E$51)</f>
        <v>12000000</v>
      </c>
      <c r="J25" s="194">
        <v>2600000000</v>
      </c>
      <c r="K25" s="194"/>
    </row>
    <row r="26" spans="1:12" x14ac:dyDescent="0.2">
      <c r="A26" s="136" t="s">
        <v>539</v>
      </c>
      <c r="B26" s="136" t="s">
        <v>599</v>
      </c>
      <c r="D26" s="146">
        <v>32</v>
      </c>
      <c r="H26" s="194">
        <f>SUMIF('SL KQKD'!$G$9:$G$51,D26,'SL KQKD'!$E$9:$E$51)</f>
        <v>11999500</v>
      </c>
      <c r="J26" s="194">
        <f>SUMIF('SL KQKD'!$G$9:$G$51,D26,'SL KQKD'!$F$9:$F$51)</f>
        <v>0</v>
      </c>
      <c r="K26" s="194"/>
    </row>
    <row r="27" spans="1:12" s="139" customFormat="1" x14ac:dyDescent="0.2">
      <c r="A27" s="139" t="s">
        <v>540</v>
      </c>
      <c r="B27" s="139" t="s">
        <v>605</v>
      </c>
      <c r="D27" s="332">
        <v>40</v>
      </c>
      <c r="F27" s="332"/>
      <c r="H27" s="199">
        <f>H25-H26</f>
        <v>500</v>
      </c>
      <c r="J27" s="199">
        <f>J25-J26</f>
        <v>2600000000</v>
      </c>
      <c r="K27" s="202"/>
    </row>
    <row r="28" spans="1:12" x14ac:dyDescent="0.2">
      <c r="K28" s="194"/>
    </row>
    <row r="29" spans="1:12" x14ac:dyDescent="0.2">
      <c r="A29" s="139" t="s">
        <v>541</v>
      </c>
      <c r="B29" s="139" t="s">
        <v>606</v>
      </c>
      <c r="C29" s="139"/>
      <c r="D29" s="332">
        <v>50</v>
      </c>
      <c r="E29" s="139"/>
      <c r="F29" s="332"/>
      <c r="G29" s="139"/>
      <c r="H29" s="199">
        <f>H23+H27</f>
        <v>722219682</v>
      </c>
      <c r="I29" s="139"/>
      <c r="J29" s="199">
        <f>J23+J27</f>
        <v>995224224</v>
      </c>
      <c r="K29" s="194"/>
    </row>
    <row r="30" spans="1:12" x14ac:dyDescent="0.2">
      <c r="A30" s="136" t="s">
        <v>587</v>
      </c>
      <c r="B30" s="136" t="s">
        <v>600</v>
      </c>
      <c r="D30" s="146">
        <v>51</v>
      </c>
      <c r="F30" s="146" t="s">
        <v>1131</v>
      </c>
      <c r="H30" s="194">
        <f>'TM 2 cot SL'!C1197</f>
        <v>47948200</v>
      </c>
      <c r="J30" s="194">
        <v>29005458</v>
      </c>
      <c r="K30" s="198"/>
    </row>
    <row r="31" spans="1:12" x14ac:dyDescent="0.2">
      <c r="A31" s="136" t="s">
        <v>588</v>
      </c>
      <c r="B31" s="136" t="s">
        <v>601</v>
      </c>
      <c r="D31" s="146">
        <v>52</v>
      </c>
      <c r="H31" s="194">
        <f>SUMIF('SL KQKD'!$G$9:$G$51,D31,'SL KQKD'!$E$9:$E$51)</f>
        <v>0</v>
      </c>
      <c r="J31" s="194">
        <f>SUMIF('SL KQKD'!$G$9:$G$51,D31,'SL KQKD'!$F$9:$F$51)</f>
        <v>0</v>
      </c>
    </row>
    <row r="32" spans="1:12" s="139" customFormat="1" ht="14.25" thickBot="1" x14ac:dyDescent="0.25">
      <c r="A32" s="139" t="s">
        <v>589</v>
      </c>
      <c r="B32" s="139" t="s">
        <v>820</v>
      </c>
      <c r="D32" s="332">
        <v>60</v>
      </c>
      <c r="F32" s="332"/>
      <c r="H32" s="196">
        <f>H29-H30-H31</f>
        <v>674271482</v>
      </c>
      <c r="J32" s="196">
        <f>J29-J30-J31</f>
        <v>966218766</v>
      </c>
      <c r="K32" s="195"/>
    </row>
    <row r="33" spans="1:12" s="139" customFormat="1" ht="14.25" thickTop="1" x14ac:dyDescent="0.2">
      <c r="D33" s="332"/>
      <c r="F33" s="332"/>
      <c r="H33" s="134"/>
      <c r="J33" s="134"/>
    </row>
    <row r="34" spans="1:12" s="139" customFormat="1" hidden="1" x14ac:dyDescent="0.2">
      <c r="A34" s="136" t="s">
        <v>1013</v>
      </c>
      <c r="B34" s="139" t="s">
        <v>895</v>
      </c>
      <c r="C34" s="136"/>
      <c r="D34" s="480">
        <v>70</v>
      </c>
      <c r="E34" s="136"/>
      <c r="F34" s="146"/>
      <c r="G34" s="136"/>
      <c r="H34" s="195">
        <f>H32/BCDKT!H166*10000</f>
        <v>6.9097049722734694</v>
      </c>
      <c r="J34" s="195">
        <f>J32/BCDKT!J166*10000</f>
        <v>10.010110225856479</v>
      </c>
      <c r="K34" s="136"/>
      <c r="L34" s="136"/>
    </row>
    <row r="35" spans="1:12" s="139" customFormat="1" x14ac:dyDescent="0.2">
      <c r="A35" s="136"/>
      <c r="B35" s="136"/>
      <c r="C35" s="136"/>
      <c r="D35" s="146"/>
      <c r="E35" s="136"/>
      <c r="F35" s="146"/>
      <c r="G35" s="136"/>
      <c r="H35" s="136"/>
      <c r="I35" s="136"/>
      <c r="J35" s="136"/>
      <c r="K35" s="136"/>
      <c r="L35" s="136"/>
    </row>
    <row r="36" spans="1:12" s="139" customFormat="1" x14ac:dyDescent="0.2">
      <c r="A36" s="136"/>
      <c r="B36" s="136"/>
      <c r="C36" s="136"/>
      <c r="D36" s="146"/>
      <c r="E36" s="136"/>
      <c r="F36" s="146"/>
      <c r="G36" s="136"/>
      <c r="H36" s="136"/>
      <c r="I36" s="136"/>
      <c r="J36" s="136"/>
      <c r="K36" s="136"/>
      <c r="L36" s="136"/>
    </row>
    <row r="37" spans="1:12" s="139" customFormat="1" x14ac:dyDescent="0.2">
      <c r="A37" s="136"/>
      <c r="B37" s="136"/>
      <c r="C37" s="136"/>
      <c r="D37" s="146"/>
      <c r="E37" s="136"/>
      <c r="F37" s="146"/>
      <c r="G37" s="136"/>
      <c r="H37" s="136"/>
      <c r="I37" s="136"/>
      <c r="J37" s="136"/>
      <c r="K37" s="136"/>
      <c r="L37" s="136"/>
    </row>
    <row r="38" spans="1:12" s="139" customFormat="1" x14ac:dyDescent="0.2">
      <c r="A38" s="136"/>
      <c r="B38" s="136"/>
      <c r="C38" s="136"/>
      <c r="D38" s="146"/>
      <c r="E38" s="136"/>
      <c r="F38" s="146"/>
      <c r="G38" s="136"/>
      <c r="H38" s="136"/>
      <c r="I38" s="136"/>
      <c r="J38" s="136"/>
      <c r="K38" s="136"/>
      <c r="L38" s="136"/>
    </row>
    <row r="39" spans="1:12" s="139" customFormat="1" x14ac:dyDescent="0.2">
      <c r="A39" s="136"/>
      <c r="B39" s="136"/>
      <c r="C39" s="136"/>
      <c r="D39" s="146"/>
      <c r="E39" s="136"/>
      <c r="F39" s="146"/>
      <c r="G39" s="136"/>
      <c r="H39" s="136"/>
      <c r="I39" s="136"/>
      <c r="J39" s="136"/>
      <c r="K39" s="136"/>
      <c r="L39" s="136"/>
    </row>
    <row r="40" spans="1:12" x14ac:dyDescent="0.2">
      <c r="B40" s="139"/>
      <c r="C40" s="147"/>
      <c r="D40" s="147"/>
      <c r="E40" s="147"/>
      <c r="F40" s="317"/>
      <c r="G40" s="147"/>
      <c r="H40" s="147"/>
      <c r="I40" s="147"/>
      <c r="J40" s="147"/>
    </row>
    <row r="41" spans="1:12" x14ac:dyDescent="0.2">
      <c r="F41" s="136"/>
      <c r="G41" s="146"/>
    </row>
    <row r="42" spans="1:12" x14ac:dyDescent="0.2">
      <c r="F42" s="136"/>
      <c r="G42" s="146"/>
    </row>
    <row r="43" spans="1:12" x14ac:dyDescent="0.2">
      <c r="F43" s="136"/>
      <c r="G43" s="146"/>
    </row>
    <row r="44" spans="1:12" x14ac:dyDescent="0.2">
      <c r="B44" s="135"/>
      <c r="C44" s="135"/>
      <c r="D44" s="392"/>
      <c r="E44" s="135"/>
      <c r="F44" s="135"/>
      <c r="G44" s="392"/>
      <c r="H44" s="135"/>
      <c r="I44" s="135"/>
      <c r="J44" s="135"/>
    </row>
    <row r="45" spans="1:12" x14ac:dyDescent="0.2">
      <c r="B45" s="135"/>
      <c r="C45" s="135"/>
      <c r="D45" s="392"/>
      <c r="E45" s="135"/>
      <c r="F45" s="135"/>
      <c r="G45" s="392"/>
      <c r="H45" s="135"/>
      <c r="I45" s="135"/>
      <c r="J45" s="135"/>
    </row>
    <row r="46" spans="1:12" x14ac:dyDescent="0.2">
      <c r="B46" s="135"/>
      <c r="C46" s="135"/>
      <c r="D46" s="392"/>
      <c r="E46" s="135"/>
      <c r="F46" s="135"/>
      <c r="G46" s="392"/>
      <c r="H46" s="135"/>
      <c r="I46" s="135"/>
      <c r="J46" s="135"/>
    </row>
    <row r="47" spans="1:12" x14ac:dyDescent="0.2">
      <c r="B47" s="141"/>
      <c r="C47" s="526"/>
      <c r="D47" s="526"/>
      <c r="E47" s="526"/>
      <c r="F47" s="526"/>
      <c r="G47" s="526"/>
      <c r="H47" s="526"/>
      <c r="I47" s="526"/>
      <c r="J47" s="526"/>
    </row>
    <row r="48" spans="1:12" x14ac:dyDescent="0.2">
      <c r="B48" s="527"/>
      <c r="C48" s="135"/>
      <c r="D48" s="392"/>
      <c r="E48" s="135"/>
      <c r="F48" s="135"/>
      <c r="G48" s="392"/>
      <c r="H48" s="135"/>
      <c r="I48" s="135"/>
      <c r="J48" s="135"/>
    </row>
    <row r="49" spans="1:10" x14ac:dyDescent="0.2">
      <c r="B49" s="135"/>
      <c r="C49" s="135"/>
      <c r="D49" s="392"/>
      <c r="E49" s="135"/>
      <c r="F49" s="392"/>
      <c r="G49" s="135"/>
      <c r="H49" s="135"/>
      <c r="I49" s="135"/>
      <c r="J49" s="135"/>
    </row>
    <row r="61" spans="1:10" hidden="1" x14ac:dyDescent="0.2"/>
    <row r="62" spans="1:10" hidden="1" x14ac:dyDescent="0.2"/>
    <row r="63" spans="1:10" x14ac:dyDescent="0.2">
      <c r="A63" s="150" t="s">
        <v>903</v>
      </c>
      <c r="B63" s="508"/>
      <c r="C63" s="508"/>
      <c r="D63" s="509"/>
      <c r="E63" s="508"/>
      <c r="F63" s="509"/>
      <c r="G63" s="508"/>
      <c r="H63" s="508"/>
      <c r="I63" s="508"/>
      <c r="J63" s="153" t="s">
        <v>657</v>
      </c>
    </row>
  </sheetData>
  <mergeCells count="4">
    <mergeCell ref="H4:J4"/>
    <mergeCell ref="H5:J6"/>
    <mergeCell ref="D9:D10"/>
    <mergeCell ref="F9:F10"/>
  </mergeCells>
  <pageMargins left="0.98425196850393704" right="0.39370078740157483" top="0.31496062992125984" bottom="0.31496062992125984" header="0.31496062992125984" footer="0.31496062992125984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</sheetPr>
  <dimension ref="A1:J64"/>
  <sheetViews>
    <sheetView topLeftCell="A40" zoomScaleNormal="100" workbookViewId="0">
      <selection activeCell="C50" sqref="C50"/>
    </sheetView>
  </sheetViews>
  <sheetFormatPr defaultRowHeight="15" x14ac:dyDescent="0.25"/>
  <cols>
    <col min="2" max="2" width="40.7109375" customWidth="1"/>
    <col min="3" max="6" width="20.7109375" customWidth="1"/>
    <col min="7" max="8" width="12.7109375" customWidth="1"/>
    <col min="9" max="9" width="11.7109375" customWidth="1"/>
    <col min="10" max="10" width="11" bestFit="1" customWidth="1"/>
  </cols>
  <sheetData>
    <row r="1" spans="1:8" x14ac:dyDescent="0.25">
      <c r="A1" s="6" t="s">
        <v>0</v>
      </c>
      <c r="B1" s="23" t="str">
        <f>Index!$C$2</f>
        <v>CÔNG TY TNHH MTV QUẢN LÝ KHAI THÁC CÔNG TRÌNH THỦY LỢI QUẢNG TRỊ</v>
      </c>
      <c r="C1" s="1"/>
      <c r="D1" s="1"/>
      <c r="E1" s="1"/>
      <c r="F1" s="3"/>
      <c r="G1" s="5"/>
      <c r="H1" s="1"/>
    </row>
    <row r="2" spans="1:8" x14ac:dyDescent="0.25">
      <c r="A2" s="6" t="s">
        <v>1</v>
      </c>
      <c r="B2" s="23" t="str">
        <f>Index!$C$4</f>
        <v>Khu phố 9, Phường Đông Lễ, Thành Phố Đông Hà, Tỉnh Quảng Trị</v>
      </c>
      <c r="C2" s="1"/>
      <c r="D2" s="1"/>
      <c r="E2" s="1"/>
      <c r="F2" s="3"/>
      <c r="G2" s="5"/>
      <c r="H2" s="1"/>
    </row>
    <row r="3" spans="1:8" x14ac:dyDescent="0.25">
      <c r="A3" s="4"/>
      <c r="B3" s="7"/>
      <c r="C3" s="1"/>
      <c r="D3" s="1"/>
      <c r="E3" s="1"/>
      <c r="F3" s="1"/>
      <c r="G3" s="5"/>
      <c r="H3" s="1"/>
    </row>
    <row r="4" spans="1:8" ht="18.75" x14ac:dyDescent="0.3">
      <c r="A4" s="547" t="s">
        <v>787</v>
      </c>
      <c r="B4" s="547"/>
      <c r="C4" s="547"/>
      <c r="D4" s="547"/>
      <c r="E4" s="547"/>
      <c r="F4" s="547"/>
      <c r="G4" s="547"/>
      <c r="H4" s="547"/>
    </row>
    <row r="5" spans="1:8" x14ac:dyDescent="0.25">
      <c r="A5" s="548" t="str">
        <f>"Từ " &amp; Index!C7 &amp; " đến " &amp; Index!D7</f>
        <v>Từ 01/01/2015 đến 31/12/2015</v>
      </c>
      <c r="B5" s="548"/>
      <c r="C5" s="548"/>
      <c r="D5" s="548"/>
      <c r="E5" s="548"/>
      <c r="F5" s="548"/>
      <c r="G5" s="548"/>
      <c r="H5" s="548"/>
    </row>
    <row r="6" spans="1:8" x14ac:dyDescent="0.25">
      <c r="A6" s="4"/>
      <c r="B6" s="7"/>
      <c r="C6" s="1"/>
      <c r="D6" s="1"/>
      <c r="E6" s="1"/>
      <c r="F6" s="1"/>
      <c r="G6" s="5"/>
      <c r="H6" s="1"/>
    </row>
    <row r="7" spans="1:8" ht="28.5" x14ac:dyDescent="0.25">
      <c r="A7" s="26" t="s">
        <v>7</v>
      </c>
      <c r="B7" s="27" t="s">
        <v>8</v>
      </c>
      <c r="C7" s="27" t="s">
        <v>418</v>
      </c>
      <c r="D7" s="26" t="s">
        <v>10</v>
      </c>
      <c r="E7" s="26" t="s">
        <v>419</v>
      </c>
      <c r="F7" s="26" t="s">
        <v>417</v>
      </c>
      <c r="G7" s="27" t="s">
        <v>434</v>
      </c>
      <c r="H7" s="26" t="s">
        <v>15</v>
      </c>
    </row>
    <row r="8" spans="1:8" s="13" customFormat="1" ht="20.100000000000001" customHeight="1" x14ac:dyDescent="0.2">
      <c r="A8" s="18">
        <v>511</v>
      </c>
      <c r="B8" s="19" t="s">
        <v>166</v>
      </c>
      <c r="C8" s="20"/>
      <c r="D8" s="20"/>
      <c r="E8" s="20"/>
      <c r="F8" s="20"/>
      <c r="G8" s="21"/>
      <c r="H8" s="20"/>
    </row>
    <row r="9" spans="1:8" s="13" customFormat="1" ht="20.100000000000001" customHeight="1" x14ac:dyDescent="0.2">
      <c r="A9" s="14">
        <v>5111</v>
      </c>
      <c r="B9" s="15" t="s">
        <v>167</v>
      </c>
      <c r="C9" s="100">
        <v>28823832727</v>
      </c>
      <c r="D9" s="100">
        <f>DC!F38</f>
        <v>0</v>
      </c>
      <c r="E9" s="100">
        <f t="shared" ref="E9:E14" si="0">C9+D9</f>
        <v>28823832727</v>
      </c>
      <c r="F9" s="100">
        <v>29146649727</v>
      </c>
      <c r="G9" s="56" t="s">
        <v>393</v>
      </c>
      <c r="H9" s="16"/>
    </row>
    <row r="10" spans="1:8" s="13" customFormat="1" ht="20.100000000000001" customHeight="1" x14ac:dyDescent="0.2">
      <c r="A10" s="14">
        <v>5112</v>
      </c>
      <c r="B10" s="15" t="s">
        <v>168</v>
      </c>
      <c r="C10" s="100"/>
      <c r="D10" s="100">
        <f>DC!F39</f>
        <v>0</v>
      </c>
      <c r="E10" s="100">
        <f t="shared" si="0"/>
        <v>0</v>
      </c>
      <c r="F10" s="100"/>
      <c r="G10" s="17" t="s">
        <v>393</v>
      </c>
      <c r="H10" s="16"/>
    </row>
    <row r="11" spans="1:8" s="13" customFormat="1" ht="20.100000000000001" customHeight="1" x14ac:dyDescent="0.2">
      <c r="A11" s="14">
        <v>5113</v>
      </c>
      <c r="B11" s="15" t="s">
        <v>169</v>
      </c>
      <c r="C11" s="100"/>
      <c r="D11" s="100">
        <f>DC!F40</f>
        <v>0</v>
      </c>
      <c r="E11" s="100">
        <f t="shared" si="0"/>
        <v>0</v>
      </c>
      <c r="F11" s="100"/>
      <c r="G11" s="17" t="s">
        <v>393</v>
      </c>
      <c r="H11" s="16"/>
    </row>
    <row r="12" spans="1:8" s="13" customFormat="1" ht="20.100000000000001" customHeight="1" x14ac:dyDescent="0.2">
      <c r="A12" s="14">
        <v>5114</v>
      </c>
      <c r="B12" s="15" t="s">
        <v>170</v>
      </c>
      <c r="C12" s="100"/>
      <c r="D12" s="100">
        <f>DC!F41</f>
        <v>0</v>
      </c>
      <c r="E12" s="100">
        <f t="shared" si="0"/>
        <v>0</v>
      </c>
      <c r="F12" s="100"/>
      <c r="G12" s="17" t="s">
        <v>393</v>
      </c>
      <c r="H12" s="16"/>
    </row>
    <row r="13" spans="1:8" s="13" customFormat="1" ht="20.100000000000001" customHeight="1" x14ac:dyDescent="0.2">
      <c r="A13" s="14">
        <v>5117</v>
      </c>
      <c r="B13" s="15" t="s">
        <v>171</v>
      </c>
      <c r="C13" s="100"/>
      <c r="D13" s="100">
        <f>DC!F42</f>
        <v>0</v>
      </c>
      <c r="E13" s="100">
        <f t="shared" si="0"/>
        <v>0</v>
      </c>
      <c r="F13" s="100"/>
      <c r="G13" s="17" t="s">
        <v>393</v>
      </c>
      <c r="H13" s="16"/>
    </row>
    <row r="14" spans="1:8" s="13" customFormat="1" ht="20.100000000000001" customHeight="1" x14ac:dyDescent="0.2">
      <c r="A14" s="14">
        <v>5118</v>
      </c>
      <c r="B14" s="15" t="s">
        <v>172</v>
      </c>
      <c r="C14" s="100"/>
      <c r="D14" s="100">
        <v>0</v>
      </c>
      <c r="E14" s="100">
        <f t="shared" si="0"/>
        <v>0</v>
      </c>
      <c r="F14" s="100"/>
      <c r="G14" s="17" t="s">
        <v>393</v>
      </c>
      <c r="H14" s="16"/>
    </row>
    <row r="15" spans="1:8" s="13" customFormat="1" ht="20.100000000000001" customHeight="1" x14ac:dyDescent="0.2">
      <c r="A15" s="18">
        <v>515</v>
      </c>
      <c r="B15" s="19" t="s">
        <v>173</v>
      </c>
      <c r="C15" s="102"/>
      <c r="D15" s="102"/>
      <c r="E15" s="102"/>
      <c r="F15" s="102"/>
      <c r="G15" s="21"/>
      <c r="H15" s="20"/>
    </row>
    <row r="16" spans="1:8" s="13" customFormat="1" ht="20.100000000000001" customHeight="1" x14ac:dyDescent="0.2">
      <c r="A16" s="14">
        <v>515</v>
      </c>
      <c r="B16" s="15" t="s">
        <v>173</v>
      </c>
      <c r="C16" s="100">
        <v>215524132</v>
      </c>
      <c r="D16" s="100">
        <f>DC!F44</f>
        <v>0</v>
      </c>
      <c r="E16" s="100">
        <f t="shared" ref="E16:E22" si="1">C16+D16</f>
        <v>215524132</v>
      </c>
      <c r="F16" s="100">
        <v>98070264</v>
      </c>
      <c r="G16" s="17">
        <v>21</v>
      </c>
      <c r="H16" s="16"/>
    </row>
    <row r="17" spans="1:10" s="13" customFormat="1" ht="20.100000000000001" customHeight="1" x14ac:dyDescent="0.2">
      <c r="A17" s="18">
        <v>521</v>
      </c>
      <c r="B17" s="19" t="s">
        <v>174</v>
      </c>
      <c r="C17" s="102"/>
      <c r="D17" s="102"/>
      <c r="E17" s="102"/>
      <c r="F17" s="102"/>
      <c r="G17" s="21"/>
      <c r="H17" s="20"/>
    </row>
    <row r="18" spans="1:10" s="13" customFormat="1" ht="20.100000000000001" customHeight="1" x14ac:dyDescent="0.2">
      <c r="A18" s="14">
        <v>5211</v>
      </c>
      <c r="B18" s="15" t="s">
        <v>175</v>
      </c>
      <c r="C18" s="100"/>
      <c r="D18" s="100">
        <f>DC!F35</f>
        <v>0</v>
      </c>
      <c r="E18" s="100">
        <f t="shared" si="1"/>
        <v>0</v>
      </c>
      <c r="F18" s="100"/>
      <c r="G18" s="56" t="s">
        <v>389</v>
      </c>
      <c r="H18" s="16"/>
    </row>
    <row r="19" spans="1:10" s="13" customFormat="1" ht="20.100000000000001" customHeight="1" x14ac:dyDescent="0.2">
      <c r="A19" s="14">
        <v>5212</v>
      </c>
      <c r="B19" s="15" t="s">
        <v>176</v>
      </c>
      <c r="C19" s="100"/>
      <c r="D19" s="100">
        <f>DC!F36</f>
        <v>0</v>
      </c>
      <c r="E19" s="100">
        <f t="shared" si="1"/>
        <v>0</v>
      </c>
      <c r="F19" s="100"/>
      <c r="G19" s="56" t="s">
        <v>389</v>
      </c>
      <c r="H19" s="16"/>
    </row>
    <row r="20" spans="1:10" s="13" customFormat="1" ht="20.100000000000001" customHeight="1" x14ac:dyDescent="0.2">
      <c r="A20" s="14">
        <v>5213</v>
      </c>
      <c r="B20" s="15" t="s">
        <v>177</v>
      </c>
      <c r="C20" s="100"/>
      <c r="D20" s="100">
        <f>DC!F37</f>
        <v>0</v>
      </c>
      <c r="E20" s="100">
        <f t="shared" si="1"/>
        <v>0</v>
      </c>
      <c r="F20" s="100"/>
      <c r="G20" s="56" t="s">
        <v>389</v>
      </c>
      <c r="H20" s="16"/>
    </row>
    <row r="21" spans="1:10" s="13" customFormat="1" ht="20.100000000000001" customHeight="1" x14ac:dyDescent="0.2">
      <c r="A21" s="18">
        <v>632</v>
      </c>
      <c r="B21" s="19" t="s">
        <v>181</v>
      </c>
      <c r="C21" s="102"/>
      <c r="D21" s="102"/>
      <c r="E21" s="102"/>
      <c r="F21" s="102"/>
      <c r="G21" s="21"/>
      <c r="H21" s="20"/>
    </row>
    <row r="22" spans="1:10" s="13" customFormat="1" ht="20.100000000000001" customHeight="1" x14ac:dyDescent="0.2">
      <c r="A22" s="14">
        <v>632</v>
      </c>
      <c r="B22" s="15" t="s">
        <v>181</v>
      </c>
      <c r="C22" s="100">
        <v>17851142733</v>
      </c>
      <c r="D22" s="100">
        <f>DC!F34</f>
        <v>0</v>
      </c>
      <c r="E22" s="100">
        <f t="shared" si="1"/>
        <v>17851142733</v>
      </c>
      <c r="F22" s="100">
        <v>19999274106</v>
      </c>
      <c r="G22" s="17">
        <v>11</v>
      </c>
      <c r="H22" s="16"/>
    </row>
    <row r="23" spans="1:10" s="13" customFormat="1" ht="20.100000000000001" customHeight="1" x14ac:dyDescent="0.2">
      <c r="A23" s="18">
        <v>635</v>
      </c>
      <c r="B23" s="19" t="s">
        <v>182</v>
      </c>
      <c r="C23" s="102"/>
      <c r="D23" s="102"/>
      <c r="E23" s="102"/>
      <c r="F23" s="102"/>
      <c r="G23" s="21"/>
      <c r="H23" s="20"/>
    </row>
    <row r="24" spans="1:10" s="13" customFormat="1" ht="20.100000000000001" customHeight="1" x14ac:dyDescent="0.2">
      <c r="A24" s="14">
        <v>635</v>
      </c>
      <c r="B24" s="15" t="s">
        <v>182</v>
      </c>
      <c r="C24" s="100"/>
      <c r="D24" s="100">
        <f>DC!F32</f>
        <v>0</v>
      </c>
      <c r="E24" s="100">
        <f>C24+D24</f>
        <v>0</v>
      </c>
      <c r="F24" s="100"/>
      <c r="G24" s="17">
        <v>22</v>
      </c>
      <c r="H24" s="16"/>
    </row>
    <row r="25" spans="1:10" s="209" customFormat="1" ht="20.100000000000001" customHeight="1" x14ac:dyDescent="0.2">
      <c r="A25" s="204"/>
      <c r="B25" s="205" t="s">
        <v>420</v>
      </c>
      <c r="C25" s="206"/>
      <c r="D25" s="206"/>
      <c r="E25" s="206">
        <f>C25+D25</f>
        <v>0</v>
      </c>
      <c r="F25" s="206"/>
      <c r="G25" s="207">
        <v>23</v>
      </c>
      <c r="H25" s="208"/>
      <c r="J25" s="210"/>
    </row>
    <row r="26" spans="1:10" s="13" customFormat="1" ht="20.100000000000001" customHeight="1" x14ac:dyDescent="0.2">
      <c r="A26" s="18">
        <v>641</v>
      </c>
      <c r="B26" s="19" t="s">
        <v>183</v>
      </c>
      <c r="C26" s="102"/>
      <c r="D26" s="102"/>
      <c r="E26" s="102"/>
      <c r="F26" s="102"/>
      <c r="G26" s="21"/>
      <c r="H26" s="20"/>
    </row>
    <row r="27" spans="1:10" s="13" customFormat="1" ht="20.100000000000001" customHeight="1" x14ac:dyDescent="0.2">
      <c r="A27" s="14">
        <v>6411</v>
      </c>
      <c r="B27" s="15" t="s">
        <v>184</v>
      </c>
      <c r="C27" s="100"/>
      <c r="D27" s="100">
        <f>DC!F17</f>
        <v>0</v>
      </c>
      <c r="E27" s="100">
        <f t="shared" ref="E27:E33" si="2">C27+D27</f>
        <v>0</v>
      </c>
      <c r="F27" s="100"/>
      <c r="G27" s="17">
        <v>25</v>
      </c>
      <c r="H27" s="16"/>
    </row>
    <row r="28" spans="1:10" s="13" customFormat="1" ht="20.100000000000001" customHeight="1" x14ac:dyDescent="0.2">
      <c r="A28" s="14">
        <v>6412</v>
      </c>
      <c r="B28" s="15" t="s">
        <v>185</v>
      </c>
      <c r="C28" s="100"/>
      <c r="D28" s="100">
        <f>DC!F18</f>
        <v>0</v>
      </c>
      <c r="E28" s="100">
        <f t="shared" si="2"/>
        <v>0</v>
      </c>
      <c r="F28" s="100"/>
      <c r="G28" s="17">
        <v>25</v>
      </c>
      <c r="H28" s="16"/>
    </row>
    <row r="29" spans="1:10" s="13" customFormat="1" ht="20.100000000000001" customHeight="1" x14ac:dyDescent="0.2">
      <c r="A29" s="14">
        <v>6413</v>
      </c>
      <c r="B29" s="15" t="s">
        <v>186</v>
      </c>
      <c r="C29" s="100"/>
      <c r="D29" s="100">
        <f>DC!F19</f>
        <v>0</v>
      </c>
      <c r="E29" s="100">
        <f t="shared" si="2"/>
        <v>0</v>
      </c>
      <c r="F29" s="100"/>
      <c r="G29" s="17">
        <v>25</v>
      </c>
      <c r="H29" s="16"/>
    </row>
    <row r="30" spans="1:10" s="13" customFormat="1" ht="20.100000000000001" customHeight="1" x14ac:dyDescent="0.2">
      <c r="A30" s="14">
        <v>6414</v>
      </c>
      <c r="B30" s="15" t="s">
        <v>180</v>
      </c>
      <c r="C30" s="100"/>
      <c r="D30" s="100">
        <f>DC!F20</f>
        <v>0</v>
      </c>
      <c r="E30" s="100">
        <f t="shared" si="2"/>
        <v>0</v>
      </c>
      <c r="F30" s="100"/>
      <c r="G30" s="17">
        <v>25</v>
      </c>
      <c r="H30" s="16"/>
    </row>
    <row r="31" spans="1:10" s="13" customFormat="1" ht="20.100000000000001" customHeight="1" x14ac:dyDescent="0.2">
      <c r="A31" s="14">
        <v>6415</v>
      </c>
      <c r="B31" s="15" t="s">
        <v>187</v>
      </c>
      <c r="C31" s="100"/>
      <c r="D31" s="100">
        <f>DC!F21</f>
        <v>0</v>
      </c>
      <c r="E31" s="100">
        <f t="shared" si="2"/>
        <v>0</v>
      </c>
      <c r="F31" s="100"/>
      <c r="G31" s="17">
        <v>25</v>
      </c>
      <c r="H31" s="16"/>
    </row>
    <row r="32" spans="1:10" s="13" customFormat="1" ht="20.100000000000001" customHeight="1" x14ac:dyDescent="0.2">
      <c r="A32" s="14">
        <v>6417</v>
      </c>
      <c r="B32" s="15" t="s">
        <v>178</v>
      </c>
      <c r="C32" s="100"/>
      <c r="D32" s="100">
        <f>DC!F22</f>
        <v>0</v>
      </c>
      <c r="E32" s="100">
        <f t="shared" si="2"/>
        <v>0</v>
      </c>
      <c r="F32" s="100"/>
      <c r="G32" s="17">
        <v>25</v>
      </c>
      <c r="H32" s="16"/>
    </row>
    <row r="33" spans="1:9" s="13" customFormat="1" ht="20.100000000000001" customHeight="1" x14ac:dyDescent="0.2">
      <c r="A33" s="14">
        <v>6418</v>
      </c>
      <c r="B33" s="15" t="s">
        <v>179</v>
      </c>
      <c r="C33" s="100"/>
      <c r="D33" s="100">
        <f>DC!F23</f>
        <v>0</v>
      </c>
      <c r="E33" s="100">
        <f t="shared" si="2"/>
        <v>0</v>
      </c>
      <c r="F33" s="100"/>
      <c r="G33" s="17">
        <v>25</v>
      </c>
      <c r="H33" s="16"/>
    </row>
    <row r="34" spans="1:9" s="13" customFormat="1" ht="20.100000000000001" customHeight="1" x14ac:dyDescent="0.2">
      <c r="A34" s="18">
        <v>642</v>
      </c>
      <c r="B34" s="19" t="s">
        <v>188</v>
      </c>
      <c r="C34" s="102"/>
      <c r="D34" s="102"/>
      <c r="E34" s="102"/>
      <c r="F34" s="102"/>
      <c r="G34" s="21"/>
      <c r="H34" s="20"/>
    </row>
    <row r="35" spans="1:9" s="13" customFormat="1" ht="20.100000000000001" customHeight="1" x14ac:dyDescent="0.2">
      <c r="A35" s="14">
        <v>6421</v>
      </c>
      <c r="B35" s="15" t="s">
        <v>189</v>
      </c>
      <c r="C35" s="100">
        <v>10465994944</v>
      </c>
      <c r="D35" s="100">
        <f>DC!F24</f>
        <v>0</v>
      </c>
      <c r="E35" s="100">
        <f t="shared" ref="E35:E42" si="3">C35+D35</f>
        <v>10465994944</v>
      </c>
      <c r="F35" s="100">
        <v>10850221661</v>
      </c>
      <c r="G35" s="17">
        <v>26</v>
      </c>
      <c r="H35" s="16"/>
    </row>
    <row r="36" spans="1:9" s="13" customFormat="1" ht="20.100000000000001" customHeight="1" x14ac:dyDescent="0.2">
      <c r="A36" s="14">
        <v>6422</v>
      </c>
      <c r="B36" s="15" t="s">
        <v>190</v>
      </c>
      <c r="C36" s="100"/>
      <c r="D36" s="100">
        <f>DC!F25</f>
        <v>0</v>
      </c>
      <c r="E36" s="100">
        <f t="shared" si="3"/>
        <v>0</v>
      </c>
      <c r="F36" s="100"/>
      <c r="G36" s="17">
        <v>26</v>
      </c>
      <c r="H36" s="16"/>
    </row>
    <row r="37" spans="1:9" s="13" customFormat="1" ht="20.100000000000001" customHeight="1" x14ac:dyDescent="0.2">
      <c r="A37" s="14">
        <v>6423</v>
      </c>
      <c r="B37" s="15" t="s">
        <v>191</v>
      </c>
      <c r="C37" s="100"/>
      <c r="D37" s="100">
        <f>DC!F26</f>
        <v>0</v>
      </c>
      <c r="E37" s="100">
        <f t="shared" si="3"/>
        <v>0</v>
      </c>
      <c r="F37" s="100"/>
      <c r="G37" s="17">
        <v>26</v>
      </c>
      <c r="H37" s="16"/>
    </row>
    <row r="38" spans="1:9" s="13" customFormat="1" ht="20.100000000000001" customHeight="1" x14ac:dyDescent="0.2">
      <c r="A38" s="14">
        <v>6424</v>
      </c>
      <c r="B38" s="15" t="s">
        <v>180</v>
      </c>
      <c r="C38" s="100"/>
      <c r="D38" s="100">
        <f>DC!F27</f>
        <v>0</v>
      </c>
      <c r="E38" s="100">
        <f t="shared" si="3"/>
        <v>0</v>
      </c>
      <c r="F38" s="100"/>
      <c r="G38" s="17">
        <v>26</v>
      </c>
      <c r="H38" s="16"/>
    </row>
    <row r="39" spans="1:9" s="13" customFormat="1" ht="20.100000000000001" customHeight="1" x14ac:dyDescent="0.2">
      <c r="A39" s="14">
        <v>6425</v>
      </c>
      <c r="B39" s="15" t="s">
        <v>192</v>
      </c>
      <c r="C39" s="100"/>
      <c r="D39" s="100">
        <f>DC!F28</f>
        <v>0</v>
      </c>
      <c r="E39" s="100">
        <f t="shared" si="3"/>
        <v>0</v>
      </c>
      <c r="F39" s="100"/>
      <c r="G39" s="17">
        <v>26</v>
      </c>
      <c r="H39" s="16"/>
    </row>
    <row r="40" spans="1:9" s="13" customFormat="1" ht="20.100000000000001" customHeight="1" x14ac:dyDescent="0.2">
      <c r="A40" s="14">
        <v>6426</v>
      </c>
      <c r="B40" s="15" t="s">
        <v>193</v>
      </c>
      <c r="C40" s="100"/>
      <c r="D40" s="100">
        <f>DC!F29</f>
        <v>0</v>
      </c>
      <c r="E40" s="100">
        <f t="shared" si="3"/>
        <v>0</v>
      </c>
      <c r="F40" s="100"/>
      <c r="G40" s="17">
        <v>26</v>
      </c>
      <c r="H40" s="16"/>
    </row>
    <row r="41" spans="1:9" s="13" customFormat="1" ht="20.100000000000001" customHeight="1" x14ac:dyDescent="0.2">
      <c r="A41" s="14">
        <v>6427</v>
      </c>
      <c r="B41" s="15" t="s">
        <v>178</v>
      </c>
      <c r="C41" s="100"/>
      <c r="D41" s="100">
        <f>DC!F30</f>
        <v>0</v>
      </c>
      <c r="E41" s="100">
        <f t="shared" si="3"/>
        <v>0</v>
      </c>
      <c r="F41" s="100"/>
      <c r="G41" s="17">
        <v>26</v>
      </c>
      <c r="H41" s="16"/>
    </row>
    <row r="42" spans="1:9" s="13" customFormat="1" ht="20.100000000000001" customHeight="1" x14ac:dyDescent="0.2">
      <c r="A42" s="14">
        <v>6428</v>
      </c>
      <c r="B42" s="15" t="s">
        <v>179</v>
      </c>
      <c r="C42" s="100"/>
      <c r="D42" s="100">
        <f>DC!F31</f>
        <v>0</v>
      </c>
      <c r="E42" s="100">
        <f t="shared" si="3"/>
        <v>0</v>
      </c>
      <c r="F42" s="100"/>
      <c r="G42" s="17">
        <v>26</v>
      </c>
      <c r="H42" s="16"/>
      <c r="I42" s="211"/>
    </row>
    <row r="43" spans="1:9" s="13" customFormat="1" ht="20.100000000000001" customHeight="1" x14ac:dyDescent="0.2">
      <c r="A43" s="18">
        <v>711</v>
      </c>
      <c r="B43" s="19" t="s">
        <v>194</v>
      </c>
      <c r="C43" s="102"/>
      <c r="D43" s="102"/>
      <c r="E43" s="102"/>
      <c r="F43" s="102"/>
      <c r="G43" s="21"/>
      <c r="H43" s="20"/>
    </row>
    <row r="44" spans="1:9" s="13" customFormat="1" ht="20.100000000000001" customHeight="1" x14ac:dyDescent="0.2">
      <c r="A44" s="14">
        <v>711</v>
      </c>
      <c r="B44" s="15" t="s">
        <v>194</v>
      </c>
      <c r="C44" s="100">
        <v>12000000</v>
      </c>
      <c r="D44" s="100">
        <v>0</v>
      </c>
      <c r="E44" s="100">
        <f>C44+D44</f>
        <v>12000000</v>
      </c>
      <c r="F44" s="100"/>
      <c r="G44" s="17">
        <v>31</v>
      </c>
      <c r="H44" s="16"/>
    </row>
    <row r="45" spans="1:9" s="61" customFormat="1" ht="30" customHeight="1" x14ac:dyDescent="0.2">
      <c r="A45" s="57"/>
      <c r="B45" s="58" t="s">
        <v>421</v>
      </c>
      <c r="C45" s="120"/>
      <c r="D45" s="120"/>
      <c r="E45" s="120"/>
      <c r="F45" s="120"/>
      <c r="G45" s="60">
        <v>31</v>
      </c>
      <c r="H45" s="59"/>
    </row>
    <row r="46" spans="1:9" s="13" customFormat="1" ht="20.100000000000001" customHeight="1" x14ac:dyDescent="0.2">
      <c r="A46" s="18">
        <v>811</v>
      </c>
      <c r="B46" s="19" t="s">
        <v>195</v>
      </c>
      <c r="C46" s="102"/>
      <c r="D46" s="102"/>
      <c r="E46" s="102"/>
      <c r="F46" s="102"/>
      <c r="G46" s="21"/>
      <c r="H46" s="20"/>
    </row>
    <row r="47" spans="1:9" s="29" customFormat="1" ht="20.100000000000001" customHeight="1" x14ac:dyDescent="0.2">
      <c r="A47" s="14">
        <v>811</v>
      </c>
      <c r="B47" s="15" t="s">
        <v>195</v>
      </c>
      <c r="C47" s="103">
        <v>11999500</v>
      </c>
      <c r="D47" s="103">
        <v>0</v>
      </c>
      <c r="E47" s="100">
        <f>C47+D47</f>
        <v>11999500</v>
      </c>
      <c r="F47" s="103"/>
      <c r="G47" s="32">
        <v>32</v>
      </c>
      <c r="H47" s="28"/>
    </row>
    <row r="48" spans="1:9" s="119" customFormat="1" ht="30" customHeight="1" x14ac:dyDescent="0.2">
      <c r="A48" s="57"/>
      <c r="B48" s="58" t="s">
        <v>421</v>
      </c>
      <c r="C48" s="121"/>
      <c r="D48" s="121"/>
      <c r="E48" s="121"/>
      <c r="F48" s="121"/>
      <c r="G48" s="118"/>
      <c r="H48" s="117"/>
    </row>
    <row r="49" spans="1:8" s="13" customFormat="1" ht="20.100000000000001" customHeight="1" x14ac:dyDescent="0.2">
      <c r="A49" s="18">
        <v>821</v>
      </c>
      <c r="B49" s="19" t="s">
        <v>196</v>
      </c>
      <c r="C49" s="102"/>
      <c r="D49" s="102"/>
      <c r="E49" s="102"/>
      <c r="F49" s="102"/>
      <c r="G49" s="21"/>
      <c r="H49" s="20"/>
    </row>
    <row r="50" spans="1:8" s="13" customFormat="1" ht="20.100000000000001" customHeight="1" x14ac:dyDescent="0.2">
      <c r="A50" s="14">
        <v>8211</v>
      </c>
      <c r="B50" s="15" t="s">
        <v>197</v>
      </c>
      <c r="C50" s="100"/>
      <c r="D50" s="100">
        <v>0</v>
      </c>
      <c r="E50" s="100">
        <f>C50+D50</f>
        <v>0</v>
      </c>
      <c r="F50" s="100"/>
      <c r="G50" s="17">
        <v>51</v>
      </c>
      <c r="H50" s="16"/>
    </row>
    <row r="51" spans="1:8" s="13" customFormat="1" ht="20.100000000000001" customHeight="1" x14ac:dyDescent="0.2">
      <c r="A51" s="14">
        <v>8212</v>
      </c>
      <c r="B51" s="15" t="s">
        <v>198</v>
      </c>
      <c r="C51" s="100"/>
      <c r="D51" s="100">
        <f>DC!F47</f>
        <v>0</v>
      </c>
      <c r="E51" s="100">
        <f>C51+D51</f>
        <v>0</v>
      </c>
      <c r="F51" s="100"/>
      <c r="G51" s="17">
        <v>52</v>
      </c>
      <c r="H51" s="16"/>
    </row>
    <row r="54" spans="1:8" x14ac:dyDescent="0.25">
      <c r="C54" s="354"/>
    </row>
    <row r="56" spans="1:8" x14ac:dyDescent="0.25">
      <c r="C56" s="353"/>
    </row>
    <row r="57" spans="1:8" x14ac:dyDescent="0.25">
      <c r="C57" s="353"/>
    </row>
    <row r="58" spans="1:8" x14ac:dyDescent="0.25">
      <c r="C58" s="352"/>
    </row>
    <row r="59" spans="1:8" x14ac:dyDescent="0.25">
      <c r="C59" s="352"/>
    </row>
    <row r="60" spans="1:8" x14ac:dyDescent="0.25">
      <c r="C60" s="352"/>
    </row>
    <row r="61" spans="1:8" x14ac:dyDescent="0.25">
      <c r="C61" s="355"/>
    </row>
    <row r="64" spans="1:8" x14ac:dyDescent="0.25">
      <c r="C64" s="354"/>
    </row>
  </sheetData>
  <mergeCells count="2">
    <mergeCell ref="A4:H4"/>
    <mergeCell ref="A5:H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249977111117893"/>
  </sheetPr>
  <dimension ref="A1:R141"/>
  <sheetViews>
    <sheetView tabSelected="1" topLeftCell="A76" zoomScaleNormal="100" workbookViewId="0">
      <selection activeCell="C93" sqref="C93"/>
    </sheetView>
  </sheetViews>
  <sheetFormatPr defaultRowHeight="12.75" x14ac:dyDescent="0.2"/>
  <cols>
    <col min="1" max="1" width="9.42578125" style="13" bestFit="1" customWidth="1"/>
    <col min="2" max="2" width="56.85546875" style="13" bestFit="1" customWidth="1"/>
    <col min="3" max="6" width="15.5703125" style="13" customWidth="1"/>
    <col min="7" max="8" width="5.28515625" style="13" customWidth="1"/>
    <col min="9" max="10" width="18.42578125" style="13" customWidth="1"/>
    <col min="11" max="12" width="17" style="290" bestFit="1" customWidth="1"/>
    <col min="13" max="14" width="15.5703125" style="13" bestFit="1" customWidth="1"/>
    <col min="15" max="16" width="5.7109375" style="290" bestFit="1" customWidth="1"/>
    <col min="17" max="17" width="18.42578125" style="290" bestFit="1" customWidth="1"/>
    <col min="18" max="18" width="11.7109375" style="13" bestFit="1" customWidth="1"/>
    <col min="19" max="16384" width="9.140625" style="13"/>
  </cols>
  <sheetData>
    <row r="1" spans="1:17" s="222" customFormat="1" ht="15" x14ac:dyDescent="0.2">
      <c r="A1" s="6" t="s">
        <v>0</v>
      </c>
      <c r="B1" s="23" t="str">
        <f>Index!$C$2</f>
        <v>CÔNG TY TNHH MTV QUẢN LÝ KHAI THÁC CÔNG TRÌNH THỦY LỢI QUẢNG TRỊ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1"/>
      <c r="N1" s="221"/>
      <c r="O1" s="273"/>
      <c r="P1" s="273"/>
      <c r="Q1" s="220"/>
    </row>
    <row r="2" spans="1:17" s="222" customFormat="1" ht="15" x14ac:dyDescent="0.2">
      <c r="A2" s="6" t="s">
        <v>1</v>
      </c>
      <c r="B2" s="23" t="str">
        <f>Index!$C$4</f>
        <v>Khu phố 9, Phường Đông Lễ, Thành Phố Đông Hà, Tỉnh Quảng Trị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1"/>
      <c r="N2" s="221"/>
      <c r="O2" s="273"/>
      <c r="P2" s="273"/>
      <c r="Q2" s="220"/>
    </row>
    <row r="3" spans="1:17" s="222" customFormat="1" x14ac:dyDescent="0.2">
      <c r="A3" s="549"/>
      <c r="B3" s="549"/>
      <c r="C3" s="549"/>
      <c r="D3" s="549"/>
      <c r="E3" s="220"/>
      <c r="F3" s="220"/>
      <c r="G3" s="220"/>
      <c r="H3" s="220"/>
      <c r="I3" s="220"/>
      <c r="J3" s="220"/>
      <c r="K3" s="220"/>
      <c r="L3" s="220"/>
      <c r="M3" s="221"/>
      <c r="N3" s="221"/>
      <c r="O3" s="273"/>
      <c r="P3" s="273"/>
      <c r="Q3" s="220"/>
    </row>
    <row r="4" spans="1:17" s="222" customFormat="1" ht="18.75" x14ac:dyDescent="0.3">
      <c r="A4" s="547" t="s">
        <v>788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220"/>
    </row>
    <row r="5" spans="1:17" s="222" customFormat="1" ht="14.25" x14ac:dyDescent="0.2">
      <c r="A5" s="548" t="str">
        <f>"Từ " &amp; Index!C7 &amp; " đến " &amp; Index!D7</f>
        <v>Từ 01/01/2015 đến 31/12/2015</v>
      </c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220"/>
    </row>
    <row r="6" spans="1:17" s="222" customFormat="1" x14ac:dyDescent="0.2">
      <c r="A6" s="224"/>
      <c r="B6" s="225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1">
        <f>SUBTOTAL(9,M10:M130)</f>
        <v>70867955297</v>
      </c>
      <c r="N6" s="221">
        <f>SUBTOTAL(9,N10:N130)</f>
        <v>73429590592</v>
      </c>
      <c r="O6" s="273"/>
      <c r="P6" s="273"/>
      <c r="Q6" s="220"/>
    </row>
    <row r="7" spans="1:17" s="278" customFormat="1" x14ac:dyDescent="0.25">
      <c r="A7" s="552" t="s">
        <v>672</v>
      </c>
      <c r="B7" s="554" t="s">
        <v>8</v>
      </c>
      <c r="C7" s="274" t="s">
        <v>673</v>
      </c>
      <c r="D7" s="275"/>
      <c r="E7" s="550" t="s">
        <v>674</v>
      </c>
      <c r="F7" s="551"/>
      <c r="G7" s="550" t="s">
        <v>675</v>
      </c>
      <c r="H7" s="551"/>
      <c r="I7" s="550" t="s">
        <v>676</v>
      </c>
      <c r="J7" s="551"/>
      <c r="K7" s="274" t="s">
        <v>677</v>
      </c>
      <c r="L7" s="275"/>
      <c r="M7" s="276" t="s">
        <v>678</v>
      </c>
      <c r="N7" s="277"/>
      <c r="O7" s="276" t="s">
        <v>434</v>
      </c>
      <c r="P7" s="277"/>
      <c r="Q7" s="359"/>
    </row>
    <row r="8" spans="1:17" s="278" customFormat="1" x14ac:dyDescent="0.25">
      <c r="A8" s="553"/>
      <c r="B8" s="555"/>
      <c r="C8" s="279" t="s">
        <v>13</v>
      </c>
      <c r="D8" s="279" t="s">
        <v>679</v>
      </c>
      <c r="E8" s="279" t="s">
        <v>13</v>
      </c>
      <c r="F8" s="279" t="s">
        <v>679</v>
      </c>
      <c r="G8" s="279" t="s">
        <v>13</v>
      </c>
      <c r="H8" s="279" t="s">
        <v>679</v>
      </c>
      <c r="I8" s="279" t="s">
        <v>13</v>
      </c>
      <c r="J8" s="279" t="s">
        <v>679</v>
      </c>
      <c r="K8" s="279" t="s">
        <v>13</v>
      </c>
      <c r="L8" s="279" t="s">
        <v>679</v>
      </c>
      <c r="M8" s="280" t="s">
        <v>13</v>
      </c>
      <c r="N8" s="280" t="s">
        <v>679</v>
      </c>
      <c r="O8" s="280" t="s">
        <v>680</v>
      </c>
      <c r="P8" s="280" t="s">
        <v>14</v>
      </c>
      <c r="Q8" s="359"/>
    </row>
    <row r="9" spans="1:17" s="222" customFormat="1" ht="13.5" thickBot="1" x14ac:dyDescent="0.25">
      <c r="A9" s="283"/>
      <c r="B9" s="284" t="s">
        <v>681</v>
      </c>
      <c r="C9" s="285">
        <f>'SL CDKT'!$I$10</f>
        <v>444835208</v>
      </c>
      <c r="D9" s="285"/>
      <c r="E9" s="285">
        <f>'SL CDKT'!$I$14</f>
        <v>7188559960</v>
      </c>
      <c r="F9" s="285"/>
      <c r="G9" s="285"/>
      <c r="H9" s="285"/>
      <c r="I9" s="285">
        <f>'SL CDKT'!I25</f>
        <v>0</v>
      </c>
      <c r="J9" s="285"/>
      <c r="K9" s="285"/>
      <c r="L9" s="285"/>
      <c r="M9" s="286">
        <f>C9+E9+G9+K9+I9</f>
        <v>7633395168</v>
      </c>
      <c r="N9" s="286">
        <f>D9+F9+L9</f>
        <v>0</v>
      </c>
      <c r="O9" s="286"/>
      <c r="P9" s="286">
        <f>N9+L9+F9</f>
        <v>0</v>
      </c>
      <c r="Q9" s="220"/>
    </row>
    <row r="10" spans="1:17" s="241" customFormat="1" x14ac:dyDescent="0.25">
      <c r="A10" s="226"/>
      <c r="B10" s="227"/>
      <c r="C10" s="281"/>
      <c r="D10" s="281"/>
      <c r="E10" s="281"/>
      <c r="F10" s="281"/>
      <c r="G10" s="281"/>
      <c r="H10" s="281"/>
      <c r="I10" s="281"/>
      <c r="J10" s="281"/>
      <c r="K10" s="238"/>
      <c r="L10" s="238"/>
      <c r="M10" s="282">
        <f>C10+E10+I10+K10+G10</f>
        <v>0</v>
      </c>
      <c r="N10" s="282">
        <f>D10+F10+J10+L10+H10</f>
        <v>0</v>
      </c>
      <c r="O10" s="282">
        <v>0</v>
      </c>
      <c r="P10" s="282">
        <v>0</v>
      </c>
      <c r="Q10" s="360"/>
    </row>
    <row r="11" spans="1:17" s="241" customFormat="1" x14ac:dyDescent="0.25">
      <c r="A11" s="228">
        <v>1111</v>
      </c>
      <c r="B11" s="229" t="s">
        <v>682</v>
      </c>
      <c r="C11" s="230"/>
      <c r="D11" s="230"/>
      <c r="E11" s="230"/>
      <c r="F11" s="230"/>
      <c r="G11" s="230"/>
      <c r="H11" s="230"/>
      <c r="I11" s="230"/>
      <c r="J11" s="230"/>
      <c r="K11" s="231"/>
      <c r="L11" s="231"/>
      <c r="M11" s="240">
        <f t="shared" ref="M11:M74" si="0">C11+E11+I11+K11+G11</f>
        <v>0</v>
      </c>
      <c r="N11" s="240">
        <f t="shared" ref="N11:N74" si="1">D11+F11+J11+L11+H11</f>
        <v>0</v>
      </c>
      <c r="O11" s="240">
        <v>0</v>
      </c>
      <c r="P11" s="240">
        <v>0</v>
      </c>
      <c r="Q11" s="360"/>
    </row>
    <row r="12" spans="1:17" s="241" customFormat="1" x14ac:dyDescent="0.25">
      <c r="A12" s="228">
        <v>1112</v>
      </c>
      <c r="B12" s="229" t="s">
        <v>683</v>
      </c>
      <c r="C12" s="232"/>
      <c r="D12" s="232"/>
      <c r="E12" s="232"/>
      <c r="F12" s="232"/>
      <c r="G12" s="232"/>
      <c r="H12" s="232"/>
      <c r="I12" s="232"/>
      <c r="J12" s="232"/>
      <c r="K12" s="231"/>
      <c r="L12" s="231"/>
      <c r="M12" s="240">
        <f t="shared" si="0"/>
        <v>0</v>
      </c>
      <c r="N12" s="240">
        <f t="shared" si="1"/>
        <v>0</v>
      </c>
      <c r="O12" s="240">
        <v>0</v>
      </c>
      <c r="P12" s="240">
        <v>0</v>
      </c>
      <c r="Q12" s="360"/>
    </row>
    <row r="13" spans="1:17" s="241" customFormat="1" x14ac:dyDescent="0.25">
      <c r="A13" s="228">
        <v>1121</v>
      </c>
      <c r="B13" s="229" t="s">
        <v>684</v>
      </c>
      <c r="C13" s="232"/>
      <c r="D13" s="232"/>
      <c r="E13" s="232"/>
      <c r="F13" s="232"/>
      <c r="G13" s="232"/>
      <c r="H13" s="232"/>
      <c r="I13" s="232"/>
      <c r="J13" s="232"/>
      <c r="K13" s="231"/>
      <c r="L13" s="231"/>
      <c r="M13" s="240">
        <f t="shared" si="0"/>
        <v>0</v>
      </c>
      <c r="N13" s="240">
        <f t="shared" si="1"/>
        <v>0</v>
      </c>
      <c r="O13" s="240">
        <v>0</v>
      </c>
      <c r="P13" s="240">
        <v>0</v>
      </c>
      <c r="Q13" s="360"/>
    </row>
    <row r="14" spans="1:17" s="241" customFormat="1" x14ac:dyDescent="0.25">
      <c r="A14" s="228">
        <v>1122</v>
      </c>
      <c r="B14" s="229" t="s">
        <v>685</v>
      </c>
      <c r="C14" s="232"/>
      <c r="D14" s="232"/>
      <c r="E14" s="232"/>
      <c r="F14" s="232"/>
      <c r="G14" s="232"/>
      <c r="H14" s="232"/>
      <c r="I14" s="232"/>
      <c r="J14" s="232"/>
      <c r="K14" s="231"/>
      <c r="L14" s="231"/>
      <c r="M14" s="240">
        <f t="shared" si="0"/>
        <v>0</v>
      </c>
      <c r="N14" s="240">
        <f t="shared" si="1"/>
        <v>0</v>
      </c>
      <c r="O14" s="240">
        <v>0</v>
      </c>
      <c r="P14" s="240">
        <v>0</v>
      </c>
      <c r="Q14" s="360"/>
    </row>
    <row r="15" spans="1:17" s="241" customFormat="1" x14ac:dyDescent="0.25">
      <c r="A15" s="228">
        <v>1211</v>
      </c>
      <c r="B15" s="229" t="s">
        <v>686</v>
      </c>
      <c r="C15" s="232"/>
      <c r="D15" s="232"/>
      <c r="E15" s="232"/>
      <c r="F15" s="232"/>
      <c r="G15" s="232"/>
      <c r="H15" s="232"/>
      <c r="I15" s="232"/>
      <c r="J15" s="232"/>
      <c r="K15" s="231"/>
      <c r="L15" s="231"/>
      <c r="M15" s="240">
        <f t="shared" si="0"/>
        <v>0</v>
      </c>
      <c r="N15" s="240">
        <f t="shared" si="1"/>
        <v>0</v>
      </c>
      <c r="O15" s="240">
        <v>24</v>
      </c>
      <c r="P15" s="240">
        <v>23</v>
      </c>
      <c r="Q15" s="360"/>
    </row>
    <row r="16" spans="1:17" s="241" customFormat="1" x14ac:dyDescent="0.25">
      <c r="A16" s="228">
        <v>1212</v>
      </c>
      <c r="B16" s="229" t="s">
        <v>687</v>
      </c>
      <c r="C16" s="232"/>
      <c r="D16" s="232"/>
      <c r="E16" s="232"/>
      <c r="F16" s="232"/>
      <c r="G16" s="232"/>
      <c r="H16" s="232"/>
      <c r="I16" s="232"/>
      <c r="J16" s="232"/>
      <c r="K16" s="231"/>
      <c r="L16" s="231"/>
      <c r="M16" s="240">
        <f t="shared" si="0"/>
        <v>0</v>
      </c>
      <c r="N16" s="240">
        <f t="shared" si="1"/>
        <v>0</v>
      </c>
      <c r="O16" s="240">
        <v>24</v>
      </c>
      <c r="P16" s="240">
        <v>23</v>
      </c>
      <c r="Q16" s="360"/>
    </row>
    <row r="17" spans="1:17" s="241" customFormat="1" x14ac:dyDescent="0.25">
      <c r="A17" s="228">
        <v>1213</v>
      </c>
      <c r="B17" s="229" t="s">
        <v>688</v>
      </c>
      <c r="C17" s="232"/>
      <c r="D17" s="232"/>
      <c r="E17" s="232"/>
      <c r="F17" s="232"/>
      <c r="G17" s="232"/>
      <c r="H17" s="232"/>
      <c r="I17" s="232"/>
      <c r="J17" s="232"/>
      <c r="K17" s="231"/>
      <c r="L17" s="231"/>
      <c r="M17" s="240">
        <f t="shared" si="0"/>
        <v>0</v>
      </c>
      <c r="N17" s="240">
        <f t="shared" si="1"/>
        <v>0</v>
      </c>
      <c r="O17" s="240">
        <v>1</v>
      </c>
      <c r="P17" s="240">
        <v>2</v>
      </c>
      <c r="Q17" s="360"/>
    </row>
    <row r="18" spans="1:17" s="241" customFormat="1" x14ac:dyDescent="0.25">
      <c r="A18" s="228">
        <v>128</v>
      </c>
      <c r="B18" s="229" t="s">
        <v>689</v>
      </c>
      <c r="C18" s="232">
        <v>13034800000</v>
      </c>
      <c r="D18" s="232">
        <v>13088000000</v>
      </c>
      <c r="E18" s="232"/>
      <c r="F18" s="232"/>
      <c r="G18" s="232"/>
      <c r="H18" s="232"/>
      <c r="I18" s="232"/>
      <c r="J18" s="232"/>
      <c r="K18" s="231"/>
      <c r="L18" s="231"/>
      <c r="M18" s="240">
        <f t="shared" si="0"/>
        <v>13034800000</v>
      </c>
      <c r="N18" s="240">
        <f t="shared" si="1"/>
        <v>13088000000</v>
      </c>
      <c r="O18" s="240">
        <v>24</v>
      </c>
      <c r="P18" s="240">
        <v>23</v>
      </c>
      <c r="Q18" s="360"/>
    </row>
    <row r="19" spans="1:17" s="241" customFormat="1" x14ac:dyDescent="0.25">
      <c r="A19" s="228">
        <v>1281</v>
      </c>
      <c r="B19" s="229" t="s">
        <v>690</v>
      </c>
      <c r="C19" s="232"/>
      <c r="D19" s="232"/>
      <c r="E19" s="232"/>
      <c r="F19" s="232"/>
      <c r="G19" s="232"/>
      <c r="H19" s="232"/>
      <c r="I19" s="232"/>
      <c r="J19" s="232"/>
      <c r="K19" s="231"/>
      <c r="L19" s="231"/>
      <c r="M19" s="240">
        <f t="shared" si="0"/>
        <v>0</v>
      </c>
      <c r="N19" s="240">
        <f t="shared" si="1"/>
        <v>0</v>
      </c>
      <c r="O19" s="240">
        <v>0</v>
      </c>
      <c r="P19" s="240">
        <v>0</v>
      </c>
      <c r="Q19" s="360"/>
    </row>
    <row r="20" spans="1:17" s="241" customFormat="1" ht="15" x14ac:dyDescent="0.25">
      <c r="A20" s="228">
        <v>131</v>
      </c>
      <c r="B20" s="229" t="s">
        <v>691</v>
      </c>
      <c r="C20" s="232"/>
      <c r="D20" s="232"/>
      <c r="E20" s="232"/>
      <c r="F20" s="232"/>
      <c r="G20" s="232"/>
      <c r="H20" s="232"/>
      <c r="I20" s="232"/>
      <c r="J20" s="232"/>
      <c r="K20" s="439"/>
      <c r="L20" s="439"/>
      <c r="M20" s="240">
        <f t="shared" si="0"/>
        <v>0</v>
      </c>
      <c r="N20" s="240">
        <f t="shared" si="1"/>
        <v>0</v>
      </c>
      <c r="O20" s="240">
        <v>1</v>
      </c>
      <c r="P20" s="240">
        <v>1</v>
      </c>
      <c r="Q20" s="360"/>
    </row>
    <row r="21" spans="1:17" s="241" customFormat="1" ht="15" x14ac:dyDescent="0.2">
      <c r="A21" s="228">
        <v>1331</v>
      </c>
      <c r="B21" s="229" t="s">
        <v>692</v>
      </c>
      <c r="C21" s="232"/>
      <c r="D21" s="232">
        <v>7122493</v>
      </c>
      <c r="E21" s="232"/>
      <c r="F21" s="232"/>
      <c r="G21" s="233"/>
      <c r="H21" s="233"/>
      <c r="I21" s="233"/>
      <c r="J21" s="233"/>
      <c r="K21" s="231"/>
      <c r="L21" s="439"/>
      <c r="M21" s="240">
        <f t="shared" si="0"/>
        <v>0</v>
      </c>
      <c r="N21" s="240">
        <f t="shared" si="1"/>
        <v>7122493</v>
      </c>
      <c r="O21" s="240">
        <v>6</v>
      </c>
      <c r="P21" s="240">
        <v>2</v>
      </c>
      <c r="Q21" s="360"/>
    </row>
    <row r="22" spans="1:17" s="241" customFormat="1" x14ac:dyDescent="0.25">
      <c r="A22" s="228">
        <v>1332</v>
      </c>
      <c r="B22" s="229" t="s">
        <v>693</v>
      </c>
      <c r="C22" s="232"/>
      <c r="D22" s="232"/>
      <c r="E22" s="232"/>
      <c r="F22" s="232"/>
      <c r="G22" s="232"/>
      <c r="H22" s="232"/>
      <c r="I22" s="232"/>
      <c r="J22" s="232"/>
      <c r="K22" s="231"/>
      <c r="L22" s="231"/>
      <c r="M22" s="240">
        <f t="shared" si="0"/>
        <v>0</v>
      </c>
      <c r="N22" s="240">
        <f t="shared" si="1"/>
        <v>0</v>
      </c>
      <c r="O22" s="240">
        <v>6</v>
      </c>
      <c r="P22" s="240">
        <v>21</v>
      </c>
      <c r="Q22" s="360"/>
    </row>
    <row r="23" spans="1:17" s="241" customFormat="1" x14ac:dyDescent="0.25">
      <c r="A23" s="228">
        <v>136</v>
      </c>
      <c r="B23" s="229" t="s">
        <v>694</v>
      </c>
      <c r="C23" s="232"/>
      <c r="D23" s="232">
        <v>32607348000</v>
      </c>
      <c r="E23" s="232"/>
      <c r="F23" s="232"/>
      <c r="G23" s="232"/>
      <c r="H23" s="232"/>
      <c r="I23" s="232"/>
      <c r="J23" s="232"/>
      <c r="K23" s="231"/>
      <c r="L23" s="231"/>
      <c r="M23" s="240">
        <f t="shared" si="0"/>
        <v>0</v>
      </c>
      <c r="N23" s="240">
        <f t="shared" si="1"/>
        <v>32607348000</v>
      </c>
      <c r="O23" s="240">
        <v>6</v>
      </c>
      <c r="P23" s="240">
        <v>7</v>
      </c>
      <c r="Q23" s="360"/>
    </row>
    <row r="24" spans="1:17" s="241" customFormat="1" x14ac:dyDescent="0.25">
      <c r="A24" s="228">
        <v>1381</v>
      </c>
      <c r="B24" s="229" t="s">
        <v>470</v>
      </c>
      <c r="C24" s="232"/>
      <c r="D24" s="232"/>
      <c r="E24" s="232"/>
      <c r="F24" s="232"/>
      <c r="G24" s="232"/>
      <c r="H24" s="232"/>
      <c r="I24" s="232"/>
      <c r="J24" s="232"/>
      <c r="K24" s="231"/>
      <c r="L24" s="231"/>
      <c r="M24" s="240">
        <f t="shared" si="0"/>
        <v>0</v>
      </c>
      <c r="N24" s="240">
        <f t="shared" si="1"/>
        <v>0</v>
      </c>
      <c r="O24" s="240">
        <v>6</v>
      </c>
      <c r="P24" s="240">
        <v>7</v>
      </c>
      <c r="Q24" s="360"/>
    </row>
    <row r="25" spans="1:17" s="241" customFormat="1" x14ac:dyDescent="0.25">
      <c r="A25" s="228">
        <v>1385</v>
      </c>
      <c r="B25" s="229" t="s">
        <v>821</v>
      </c>
      <c r="C25" s="232"/>
      <c r="D25" s="232"/>
      <c r="E25" s="232"/>
      <c r="F25" s="232"/>
      <c r="G25" s="232"/>
      <c r="H25" s="232"/>
      <c r="I25" s="232"/>
      <c r="J25" s="232"/>
      <c r="K25" s="231"/>
      <c r="L25" s="231"/>
      <c r="M25" s="240">
        <f t="shared" si="0"/>
        <v>0</v>
      </c>
      <c r="N25" s="240">
        <f t="shared" si="1"/>
        <v>0</v>
      </c>
      <c r="O25" s="240">
        <v>6</v>
      </c>
      <c r="P25" s="240">
        <v>7</v>
      </c>
      <c r="Q25" s="360"/>
    </row>
    <row r="26" spans="1:17" s="241" customFormat="1" x14ac:dyDescent="0.25">
      <c r="A26" s="228">
        <v>1388</v>
      </c>
      <c r="B26" s="229" t="s">
        <v>695</v>
      </c>
      <c r="C26" s="232">
        <v>70865000</v>
      </c>
      <c r="D26" s="232">
        <v>70865000</v>
      </c>
      <c r="E26" s="232"/>
      <c r="F26" s="232"/>
      <c r="G26" s="232"/>
      <c r="H26" s="232"/>
      <c r="I26" s="232"/>
      <c r="J26" s="232"/>
      <c r="K26" s="231"/>
      <c r="L26" s="231"/>
      <c r="M26" s="240">
        <f t="shared" si="0"/>
        <v>70865000</v>
      </c>
      <c r="N26" s="240">
        <f t="shared" si="1"/>
        <v>70865000</v>
      </c>
      <c r="O26" s="240">
        <v>6</v>
      </c>
      <c r="P26" s="240">
        <v>7</v>
      </c>
      <c r="Q26" s="360"/>
    </row>
    <row r="27" spans="1:17" s="241" customFormat="1" x14ac:dyDescent="0.25">
      <c r="A27" s="228">
        <v>139</v>
      </c>
      <c r="B27" s="229" t="s">
        <v>696</v>
      </c>
      <c r="C27" s="232"/>
      <c r="D27" s="232"/>
      <c r="E27" s="232"/>
      <c r="F27" s="232"/>
      <c r="G27" s="232"/>
      <c r="H27" s="232"/>
      <c r="I27" s="232"/>
      <c r="J27" s="232"/>
      <c r="K27" s="231"/>
      <c r="L27" s="231"/>
      <c r="M27" s="240">
        <f t="shared" si="0"/>
        <v>0</v>
      </c>
      <c r="N27" s="240">
        <f t="shared" si="1"/>
        <v>0</v>
      </c>
      <c r="O27" s="240">
        <v>6</v>
      </c>
      <c r="P27" s="240">
        <v>7</v>
      </c>
      <c r="Q27" s="360"/>
    </row>
    <row r="28" spans="1:17" s="241" customFormat="1" ht="15" x14ac:dyDescent="0.25">
      <c r="A28" s="228">
        <v>141</v>
      </c>
      <c r="B28" s="229" t="s">
        <v>697</v>
      </c>
      <c r="C28" s="232">
        <v>1697061950</v>
      </c>
      <c r="D28" s="232">
        <v>1979900000</v>
      </c>
      <c r="E28" s="232"/>
      <c r="F28" s="232"/>
      <c r="G28" s="232"/>
      <c r="H28" s="232"/>
      <c r="I28" s="232"/>
      <c r="J28" s="232"/>
      <c r="K28" s="439"/>
      <c r="L28" s="231"/>
      <c r="M28" s="240">
        <f t="shared" si="0"/>
        <v>1697061950</v>
      </c>
      <c r="N28" s="240">
        <f t="shared" si="1"/>
        <v>1979900000</v>
      </c>
      <c r="O28" s="240">
        <v>6</v>
      </c>
      <c r="P28" s="240">
        <v>7</v>
      </c>
      <c r="Q28" s="360"/>
    </row>
    <row r="29" spans="1:17" s="242" customFormat="1" x14ac:dyDescent="0.25">
      <c r="A29" s="228">
        <v>151</v>
      </c>
      <c r="B29" s="229" t="s">
        <v>698</v>
      </c>
      <c r="C29" s="232"/>
      <c r="D29" s="232"/>
      <c r="E29" s="232"/>
      <c r="F29" s="232"/>
      <c r="G29" s="232"/>
      <c r="H29" s="232"/>
      <c r="I29" s="232"/>
      <c r="J29" s="232"/>
      <c r="K29" s="231"/>
      <c r="L29" s="231"/>
      <c r="M29" s="240">
        <f t="shared" si="0"/>
        <v>0</v>
      </c>
      <c r="N29" s="240">
        <f t="shared" si="1"/>
        <v>0</v>
      </c>
      <c r="O29" s="240">
        <v>2</v>
      </c>
      <c r="P29" s="240">
        <v>2</v>
      </c>
      <c r="Q29" s="361"/>
    </row>
    <row r="30" spans="1:17" s="241" customFormat="1" ht="15" x14ac:dyDescent="0.25">
      <c r="A30" s="228">
        <v>152</v>
      </c>
      <c r="B30" s="229" t="s">
        <v>699</v>
      </c>
      <c r="C30" s="232"/>
      <c r="D30" s="232"/>
      <c r="E30" s="232"/>
      <c r="F30" s="232"/>
      <c r="G30" s="232"/>
      <c r="H30" s="232"/>
      <c r="I30" s="232"/>
      <c r="J30" s="232"/>
      <c r="K30" s="231"/>
      <c r="L30" s="439"/>
      <c r="M30" s="240">
        <f t="shared" si="0"/>
        <v>0</v>
      </c>
      <c r="N30" s="240">
        <f t="shared" si="1"/>
        <v>0</v>
      </c>
      <c r="O30" s="240">
        <v>2</v>
      </c>
      <c r="P30" s="240">
        <v>2</v>
      </c>
      <c r="Q30" s="360"/>
    </row>
    <row r="31" spans="1:17" s="241" customFormat="1" x14ac:dyDescent="0.25">
      <c r="A31" s="228">
        <v>153</v>
      </c>
      <c r="B31" s="229" t="s">
        <v>700</v>
      </c>
      <c r="C31" s="232"/>
      <c r="D31" s="232">
        <v>11700000</v>
      </c>
      <c r="E31" s="232"/>
      <c r="F31" s="232"/>
      <c r="G31" s="232"/>
      <c r="H31" s="232"/>
      <c r="I31" s="232"/>
      <c r="J31" s="232"/>
      <c r="K31" s="231"/>
      <c r="L31" s="231"/>
      <c r="M31" s="240">
        <f t="shared" si="0"/>
        <v>0</v>
      </c>
      <c r="N31" s="240">
        <f t="shared" si="1"/>
        <v>11700000</v>
      </c>
      <c r="O31" s="240">
        <v>2</v>
      </c>
      <c r="P31" s="240">
        <v>2</v>
      </c>
      <c r="Q31" s="360"/>
    </row>
    <row r="32" spans="1:17" s="241" customFormat="1" x14ac:dyDescent="0.25">
      <c r="A32" s="228">
        <v>154</v>
      </c>
      <c r="B32" s="229" t="s">
        <v>701</v>
      </c>
      <c r="C32" s="232"/>
      <c r="D32" s="232"/>
      <c r="E32" s="232"/>
      <c r="F32" s="232"/>
      <c r="G32" s="232"/>
      <c r="H32" s="232"/>
      <c r="I32" s="232"/>
      <c r="J32" s="232"/>
      <c r="K32" s="231"/>
      <c r="L32" s="231"/>
      <c r="M32" s="240">
        <f t="shared" si="0"/>
        <v>0</v>
      </c>
      <c r="N32" s="240">
        <f t="shared" si="1"/>
        <v>0</v>
      </c>
      <c r="O32" s="240">
        <v>2</v>
      </c>
      <c r="P32" s="240">
        <v>2</v>
      </c>
      <c r="Q32" s="360"/>
    </row>
    <row r="33" spans="1:17" s="241" customFormat="1" x14ac:dyDescent="0.25">
      <c r="A33" s="228">
        <v>155</v>
      </c>
      <c r="B33" s="229" t="s">
        <v>702</v>
      </c>
      <c r="C33" s="232"/>
      <c r="D33" s="232"/>
      <c r="E33" s="232"/>
      <c r="F33" s="232"/>
      <c r="G33" s="232"/>
      <c r="H33" s="232"/>
      <c r="I33" s="232"/>
      <c r="J33" s="232"/>
      <c r="K33" s="231"/>
      <c r="L33" s="231"/>
      <c r="M33" s="240">
        <f t="shared" si="0"/>
        <v>0</v>
      </c>
      <c r="N33" s="240">
        <f t="shared" si="1"/>
        <v>0</v>
      </c>
      <c r="O33" s="240">
        <v>2</v>
      </c>
      <c r="P33" s="240">
        <v>2</v>
      </c>
      <c r="Q33" s="360"/>
    </row>
    <row r="34" spans="1:17" s="241" customFormat="1" x14ac:dyDescent="0.25">
      <c r="A34" s="228">
        <v>156</v>
      </c>
      <c r="B34" s="229" t="s">
        <v>703</v>
      </c>
      <c r="C34" s="232"/>
      <c r="D34" s="232"/>
      <c r="E34" s="232"/>
      <c r="F34" s="232"/>
      <c r="G34" s="232"/>
      <c r="H34" s="232"/>
      <c r="I34" s="232"/>
      <c r="J34" s="232"/>
      <c r="K34" s="231"/>
      <c r="L34" s="231"/>
      <c r="M34" s="240">
        <f t="shared" si="0"/>
        <v>0</v>
      </c>
      <c r="N34" s="240">
        <f t="shared" si="1"/>
        <v>0</v>
      </c>
      <c r="O34" s="240">
        <v>2</v>
      </c>
      <c r="P34" s="240">
        <v>2</v>
      </c>
      <c r="Q34" s="360"/>
    </row>
    <row r="35" spans="1:17" s="241" customFormat="1" x14ac:dyDescent="0.25">
      <c r="A35" s="228">
        <v>157</v>
      </c>
      <c r="B35" s="229" t="s">
        <v>704</v>
      </c>
      <c r="C35" s="232"/>
      <c r="D35" s="232"/>
      <c r="E35" s="232"/>
      <c r="F35" s="232"/>
      <c r="G35" s="232"/>
      <c r="H35" s="232"/>
      <c r="I35" s="232"/>
      <c r="J35" s="232"/>
      <c r="K35" s="231"/>
      <c r="L35" s="231"/>
      <c r="M35" s="240">
        <f t="shared" si="0"/>
        <v>0</v>
      </c>
      <c r="N35" s="240">
        <f t="shared" si="1"/>
        <v>0</v>
      </c>
      <c r="O35" s="240">
        <v>2</v>
      </c>
      <c r="P35" s="240">
        <v>2</v>
      </c>
      <c r="Q35" s="360"/>
    </row>
    <row r="36" spans="1:17" s="241" customFormat="1" x14ac:dyDescent="0.25">
      <c r="A36" s="228">
        <v>158</v>
      </c>
      <c r="B36" s="229" t="s">
        <v>705</v>
      </c>
      <c r="C36" s="232"/>
      <c r="D36" s="232"/>
      <c r="E36" s="232"/>
      <c r="F36" s="232"/>
      <c r="G36" s="232"/>
      <c r="H36" s="232"/>
      <c r="I36" s="232"/>
      <c r="J36" s="232"/>
      <c r="K36" s="231"/>
      <c r="L36" s="231"/>
      <c r="M36" s="240">
        <f t="shared" si="0"/>
        <v>0</v>
      </c>
      <c r="N36" s="240">
        <f t="shared" si="1"/>
        <v>0</v>
      </c>
      <c r="O36" s="240">
        <v>1</v>
      </c>
      <c r="P36" s="240">
        <v>1</v>
      </c>
      <c r="Q36" s="360"/>
    </row>
    <row r="37" spans="1:17" s="241" customFormat="1" x14ac:dyDescent="0.25">
      <c r="A37" s="228">
        <v>159</v>
      </c>
      <c r="B37" s="229" t="s">
        <v>706</v>
      </c>
      <c r="C37" s="232"/>
      <c r="D37" s="232"/>
      <c r="E37" s="232"/>
      <c r="F37" s="232"/>
      <c r="G37" s="232"/>
      <c r="H37" s="232"/>
      <c r="I37" s="232"/>
      <c r="J37" s="232"/>
      <c r="K37" s="231"/>
      <c r="L37" s="231"/>
      <c r="M37" s="240">
        <f t="shared" si="0"/>
        <v>0</v>
      </c>
      <c r="N37" s="240">
        <f t="shared" si="1"/>
        <v>0</v>
      </c>
      <c r="O37" s="240">
        <v>7</v>
      </c>
      <c r="P37" s="240">
        <v>7</v>
      </c>
      <c r="Q37" s="360"/>
    </row>
    <row r="38" spans="1:17" s="241" customFormat="1" x14ac:dyDescent="0.25">
      <c r="A38" s="228">
        <v>161</v>
      </c>
      <c r="B38" s="229" t="s">
        <v>707</v>
      </c>
      <c r="C38" s="232">
        <v>726997000</v>
      </c>
      <c r="D38" s="232">
        <v>2365126002</v>
      </c>
      <c r="E38" s="232"/>
      <c r="F38" s="232"/>
      <c r="G38" s="232"/>
      <c r="H38" s="232"/>
      <c r="I38" s="232"/>
      <c r="J38" s="232"/>
      <c r="K38" s="231"/>
      <c r="L38" s="231"/>
      <c r="M38" s="240">
        <f t="shared" si="0"/>
        <v>726997000</v>
      </c>
      <c r="N38" s="240">
        <f t="shared" si="1"/>
        <v>2365126002</v>
      </c>
      <c r="O38" s="240">
        <v>7</v>
      </c>
      <c r="P38" s="240">
        <v>7</v>
      </c>
      <c r="Q38" s="360"/>
    </row>
    <row r="39" spans="1:17" s="241" customFormat="1" ht="15" x14ac:dyDescent="0.25">
      <c r="A39" s="228">
        <v>211</v>
      </c>
      <c r="B39" s="229" t="s">
        <v>708</v>
      </c>
      <c r="C39" s="232"/>
      <c r="D39" s="232"/>
      <c r="E39" s="232"/>
      <c r="F39" s="232"/>
      <c r="G39" s="232"/>
      <c r="H39" s="232"/>
      <c r="I39" s="232"/>
      <c r="J39" s="232"/>
      <c r="K39" s="231"/>
      <c r="L39" s="439"/>
      <c r="M39" s="240">
        <f t="shared" si="0"/>
        <v>0</v>
      </c>
      <c r="N39" s="240">
        <f t="shared" si="1"/>
        <v>0</v>
      </c>
      <c r="O39" s="240">
        <v>22</v>
      </c>
      <c r="P39" s="240">
        <v>21</v>
      </c>
      <c r="Q39" s="360"/>
    </row>
    <row r="40" spans="1:17" s="241" customFormat="1" x14ac:dyDescent="0.25">
      <c r="A40" s="228">
        <v>212</v>
      </c>
      <c r="B40" s="229" t="s">
        <v>709</v>
      </c>
      <c r="C40" s="232"/>
      <c r="D40" s="232"/>
      <c r="E40" s="232"/>
      <c r="F40" s="232"/>
      <c r="G40" s="232"/>
      <c r="H40" s="232"/>
      <c r="I40" s="232"/>
      <c r="J40" s="232"/>
      <c r="K40" s="231"/>
      <c r="L40" s="231"/>
      <c r="M40" s="240">
        <f t="shared" si="0"/>
        <v>0</v>
      </c>
      <c r="N40" s="240">
        <f t="shared" si="1"/>
        <v>0</v>
      </c>
      <c r="O40" s="240">
        <v>35</v>
      </c>
      <c r="P40" s="240">
        <v>35</v>
      </c>
      <c r="Q40" s="360"/>
    </row>
    <row r="41" spans="1:17" s="241" customFormat="1" x14ac:dyDescent="0.25">
      <c r="A41" s="228">
        <v>213</v>
      </c>
      <c r="B41" s="229" t="s">
        <v>710</v>
      </c>
      <c r="C41" s="232"/>
      <c r="D41" s="232"/>
      <c r="E41" s="232"/>
      <c r="F41" s="232"/>
      <c r="G41" s="232"/>
      <c r="H41" s="232"/>
      <c r="I41" s="232"/>
      <c r="J41" s="232"/>
      <c r="K41" s="231"/>
      <c r="L41" s="231"/>
      <c r="M41" s="240">
        <f t="shared" si="0"/>
        <v>0</v>
      </c>
      <c r="N41" s="240">
        <f t="shared" si="1"/>
        <v>0</v>
      </c>
      <c r="O41" s="240">
        <v>22</v>
      </c>
      <c r="P41" s="240">
        <v>21</v>
      </c>
      <c r="Q41" s="360"/>
    </row>
    <row r="42" spans="1:17" s="241" customFormat="1" x14ac:dyDescent="0.25">
      <c r="A42" s="228">
        <v>214</v>
      </c>
      <c r="B42" s="229" t="s">
        <v>711</v>
      </c>
      <c r="C42" s="232"/>
      <c r="D42" s="232"/>
      <c r="E42" s="232"/>
      <c r="F42" s="232"/>
      <c r="G42" s="232"/>
      <c r="H42" s="232"/>
      <c r="I42" s="232"/>
      <c r="J42" s="232"/>
      <c r="K42" s="231"/>
      <c r="L42" s="231"/>
      <c r="M42" s="240">
        <f t="shared" si="0"/>
        <v>0</v>
      </c>
      <c r="N42" s="240">
        <f t="shared" si="1"/>
        <v>0</v>
      </c>
      <c r="O42" s="240">
        <v>6</v>
      </c>
      <c r="P42" s="240">
        <v>7</v>
      </c>
      <c r="Q42" s="360"/>
    </row>
    <row r="43" spans="1:17" s="241" customFormat="1" x14ac:dyDescent="0.25">
      <c r="A43" s="228">
        <v>217</v>
      </c>
      <c r="B43" s="229" t="s">
        <v>584</v>
      </c>
      <c r="C43" s="232"/>
      <c r="D43" s="232"/>
      <c r="E43" s="232"/>
      <c r="F43" s="232"/>
      <c r="G43" s="232"/>
      <c r="H43" s="232"/>
      <c r="I43" s="232"/>
      <c r="J43" s="232"/>
      <c r="K43" s="231"/>
      <c r="L43" s="231"/>
      <c r="M43" s="240">
        <f t="shared" si="0"/>
        <v>0</v>
      </c>
      <c r="N43" s="240">
        <f t="shared" si="1"/>
        <v>0</v>
      </c>
      <c r="O43" s="240">
        <v>22</v>
      </c>
      <c r="P43" s="240">
        <v>21</v>
      </c>
      <c r="Q43" s="360"/>
    </row>
    <row r="44" spans="1:17" s="241" customFormat="1" x14ac:dyDescent="0.25">
      <c r="A44" s="228">
        <v>221</v>
      </c>
      <c r="B44" s="229" t="s">
        <v>510</v>
      </c>
      <c r="C44" s="232"/>
      <c r="D44" s="232"/>
      <c r="E44" s="232"/>
      <c r="F44" s="232"/>
      <c r="G44" s="232"/>
      <c r="H44" s="232"/>
      <c r="I44" s="232"/>
      <c r="J44" s="232"/>
      <c r="K44" s="231"/>
      <c r="L44" s="231"/>
      <c r="M44" s="240">
        <f t="shared" si="0"/>
        <v>0</v>
      </c>
      <c r="N44" s="240">
        <f t="shared" si="1"/>
        <v>0</v>
      </c>
      <c r="O44" s="240">
        <v>26</v>
      </c>
      <c r="P44" s="240">
        <v>25</v>
      </c>
      <c r="Q44" s="360"/>
    </row>
    <row r="45" spans="1:17" s="241" customFormat="1" x14ac:dyDescent="0.25">
      <c r="A45" s="228">
        <v>222</v>
      </c>
      <c r="B45" s="229" t="s">
        <v>712</v>
      </c>
      <c r="C45" s="232"/>
      <c r="D45" s="232"/>
      <c r="E45" s="232"/>
      <c r="F45" s="232"/>
      <c r="G45" s="232"/>
      <c r="H45" s="232"/>
      <c r="I45" s="232"/>
      <c r="J45" s="232"/>
      <c r="K45" s="231"/>
      <c r="L45" s="231"/>
      <c r="M45" s="240">
        <f t="shared" si="0"/>
        <v>0</v>
      </c>
      <c r="N45" s="240">
        <f t="shared" si="1"/>
        <v>0</v>
      </c>
      <c r="O45" s="240">
        <v>26</v>
      </c>
      <c r="P45" s="240">
        <v>25</v>
      </c>
      <c r="Q45" s="360"/>
    </row>
    <row r="46" spans="1:17" s="241" customFormat="1" x14ac:dyDescent="0.25">
      <c r="A46" s="228">
        <v>2281</v>
      </c>
      <c r="B46" s="229" t="s">
        <v>512</v>
      </c>
      <c r="C46" s="232"/>
      <c r="D46" s="232"/>
      <c r="E46" s="232"/>
      <c r="F46" s="232"/>
      <c r="G46" s="232"/>
      <c r="H46" s="232"/>
      <c r="I46" s="232"/>
      <c r="J46" s="232"/>
      <c r="K46" s="231"/>
      <c r="L46" s="231"/>
      <c r="M46" s="240">
        <f t="shared" si="0"/>
        <v>0</v>
      </c>
      <c r="N46" s="240">
        <f t="shared" si="1"/>
        <v>0</v>
      </c>
      <c r="O46" s="240">
        <v>26</v>
      </c>
      <c r="P46" s="240">
        <v>25</v>
      </c>
      <c r="Q46" s="360"/>
    </row>
    <row r="47" spans="1:17" s="241" customFormat="1" x14ac:dyDescent="0.25">
      <c r="A47" s="228">
        <v>2288</v>
      </c>
      <c r="B47" s="229" t="s">
        <v>713</v>
      </c>
      <c r="C47" s="232"/>
      <c r="D47" s="232"/>
      <c r="E47" s="232"/>
      <c r="F47" s="232"/>
      <c r="G47" s="232"/>
      <c r="H47" s="232"/>
      <c r="I47" s="232"/>
      <c r="J47" s="232"/>
      <c r="K47" s="231"/>
      <c r="L47" s="231"/>
      <c r="M47" s="240">
        <f t="shared" si="0"/>
        <v>0</v>
      </c>
      <c r="N47" s="240">
        <f t="shared" si="1"/>
        <v>0</v>
      </c>
      <c r="O47" s="240">
        <v>24</v>
      </c>
      <c r="P47" s="240">
        <v>21</v>
      </c>
      <c r="Q47" s="360"/>
    </row>
    <row r="48" spans="1:17" s="241" customFormat="1" x14ac:dyDescent="0.25">
      <c r="A48" s="228">
        <v>229</v>
      </c>
      <c r="B48" s="229" t="s">
        <v>714</v>
      </c>
      <c r="C48" s="232"/>
      <c r="D48" s="232"/>
      <c r="E48" s="232"/>
      <c r="F48" s="232"/>
      <c r="G48" s="232"/>
      <c r="H48" s="232"/>
      <c r="I48" s="232"/>
      <c r="J48" s="232"/>
      <c r="K48" s="231"/>
      <c r="L48" s="231"/>
      <c r="M48" s="240">
        <f t="shared" si="0"/>
        <v>0</v>
      </c>
      <c r="N48" s="240">
        <f t="shared" si="1"/>
        <v>0</v>
      </c>
      <c r="O48" s="240">
        <v>6</v>
      </c>
      <c r="P48" s="240">
        <v>7</v>
      </c>
      <c r="Q48" s="360"/>
    </row>
    <row r="49" spans="1:18" s="241" customFormat="1" x14ac:dyDescent="0.25">
      <c r="A49" s="228">
        <v>241</v>
      </c>
      <c r="B49" s="229" t="s">
        <v>715</v>
      </c>
      <c r="C49" s="232">
        <v>20412000</v>
      </c>
      <c r="D49" s="232">
        <v>154414128</v>
      </c>
      <c r="E49" s="232"/>
      <c r="F49" s="232"/>
      <c r="G49" s="232"/>
      <c r="H49" s="232"/>
      <c r="I49" s="232"/>
      <c r="J49" s="232"/>
      <c r="K49" s="231"/>
      <c r="L49" s="231"/>
      <c r="M49" s="240">
        <f t="shared" si="0"/>
        <v>20412000</v>
      </c>
      <c r="N49" s="240">
        <f t="shared" si="1"/>
        <v>154414128</v>
      </c>
      <c r="O49" s="240">
        <v>22</v>
      </c>
      <c r="P49" s="240">
        <v>21</v>
      </c>
      <c r="Q49" s="360"/>
    </row>
    <row r="50" spans="1:18" s="241" customFormat="1" x14ac:dyDescent="0.25">
      <c r="A50" s="228">
        <v>242</v>
      </c>
      <c r="B50" s="229" t="s">
        <v>516</v>
      </c>
      <c r="C50" s="232">
        <v>0</v>
      </c>
      <c r="D50" s="232">
        <v>14563636</v>
      </c>
      <c r="E50" s="232"/>
      <c r="F50" s="232"/>
      <c r="G50" s="232"/>
      <c r="H50" s="232"/>
      <c r="I50" s="232"/>
      <c r="J50" s="232"/>
      <c r="K50" s="231"/>
      <c r="L50" s="231"/>
      <c r="M50" s="240">
        <f t="shared" si="0"/>
        <v>0</v>
      </c>
      <c r="N50" s="240">
        <f t="shared" si="1"/>
        <v>14563636</v>
      </c>
      <c r="O50" s="240">
        <v>2</v>
      </c>
      <c r="P50" s="240">
        <v>2</v>
      </c>
      <c r="Q50" s="360"/>
    </row>
    <row r="51" spans="1:18" s="241" customFormat="1" x14ac:dyDescent="0.25">
      <c r="A51" s="228">
        <v>244</v>
      </c>
      <c r="B51" s="229" t="s">
        <v>716</v>
      </c>
      <c r="C51" s="232"/>
      <c r="D51" s="232"/>
      <c r="E51" s="232"/>
      <c r="F51" s="232"/>
      <c r="G51" s="232"/>
      <c r="H51" s="232"/>
      <c r="I51" s="232"/>
      <c r="J51" s="232"/>
      <c r="K51" s="231"/>
      <c r="L51" s="231"/>
      <c r="M51" s="240">
        <f t="shared" si="0"/>
        <v>0</v>
      </c>
      <c r="N51" s="240">
        <f t="shared" si="1"/>
        <v>0</v>
      </c>
      <c r="O51" s="240">
        <v>6</v>
      </c>
      <c r="P51" s="240">
        <v>7</v>
      </c>
      <c r="Q51" s="360"/>
    </row>
    <row r="52" spans="1:18" s="241" customFormat="1" x14ac:dyDescent="0.25">
      <c r="A52" s="228">
        <v>3152</v>
      </c>
      <c r="B52" s="229" t="s">
        <v>717</v>
      </c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40">
        <f t="shared" si="0"/>
        <v>0</v>
      </c>
      <c r="N52" s="240">
        <f t="shared" si="1"/>
        <v>0</v>
      </c>
      <c r="O52" s="240">
        <v>33</v>
      </c>
      <c r="P52" s="240">
        <v>35</v>
      </c>
      <c r="Q52" s="360"/>
    </row>
    <row r="53" spans="1:18" s="241" customFormat="1" ht="15" x14ac:dyDescent="0.25">
      <c r="A53" s="228">
        <v>3311</v>
      </c>
      <c r="B53" s="229" t="s">
        <v>718</v>
      </c>
      <c r="C53" s="232">
        <v>848416481</v>
      </c>
      <c r="D53" s="232">
        <v>18295148876</v>
      </c>
      <c r="E53" s="232"/>
      <c r="F53" s="232"/>
      <c r="G53" s="232"/>
      <c r="H53" s="232"/>
      <c r="I53" s="232"/>
      <c r="J53" s="232"/>
      <c r="K53" s="232"/>
      <c r="L53" s="232"/>
      <c r="M53" s="240">
        <f t="shared" si="0"/>
        <v>848416481</v>
      </c>
      <c r="N53" s="240">
        <f t="shared" si="1"/>
        <v>18295148876</v>
      </c>
      <c r="O53" s="240">
        <v>6</v>
      </c>
      <c r="P53" s="240">
        <v>2</v>
      </c>
      <c r="Q53" s="365">
        <v>255072754481</v>
      </c>
      <c r="R53" s="358">
        <f>L53-Q53</f>
        <v>-255072754481</v>
      </c>
    </row>
    <row r="54" spans="1:18" s="241" customFormat="1" x14ac:dyDescent="0.25">
      <c r="A54" s="228">
        <v>3312</v>
      </c>
      <c r="B54" s="229" t="s">
        <v>719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40">
        <f t="shared" si="0"/>
        <v>0</v>
      </c>
      <c r="N54" s="240">
        <f t="shared" si="1"/>
        <v>0</v>
      </c>
      <c r="O54" s="240">
        <v>22</v>
      </c>
      <c r="P54" s="240">
        <v>21</v>
      </c>
      <c r="Q54" s="360"/>
    </row>
    <row r="55" spans="1:18" s="241" customFormat="1" ht="15" x14ac:dyDescent="0.25">
      <c r="A55" s="228">
        <v>3331</v>
      </c>
      <c r="B55" s="229" t="s">
        <v>720</v>
      </c>
      <c r="C55" s="232"/>
      <c r="D55" s="232"/>
      <c r="E55" s="232"/>
      <c r="F55" s="232"/>
      <c r="G55" s="233"/>
      <c r="H55" s="233"/>
      <c r="I55" s="233"/>
      <c r="J55" s="233"/>
      <c r="K55" s="440"/>
      <c r="L55" s="440"/>
      <c r="M55" s="240">
        <f t="shared" si="0"/>
        <v>0</v>
      </c>
      <c r="N55" s="240">
        <f t="shared" si="1"/>
        <v>0</v>
      </c>
      <c r="O55" s="240">
        <v>6</v>
      </c>
      <c r="P55" s="240">
        <v>7</v>
      </c>
      <c r="Q55" s="360"/>
    </row>
    <row r="56" spans="1:18" s="241" customFormat="1" x14ac:dyDescent="0.25">
      <c r="A56" s="228">
        <v>3332</v>
      </c>
      <c r="B56" s="229" t="s">
        <v>721</v>
      </c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40">
        <f t="shared" si="0"/>
        <v>0</v>
      </c>
      <c r="N56" s="240">
        <f t="shared" si="1"/>
        <v>0</v>
      </c>
      <c r="O56" s="240">
        <v>6</v>
      </c>
      <c r="P56" s="240">
        <v>7</v>
      </c>
      <c r="Q56" s="360"/>
    </row>
    <row r="57" spans="1:18" s="241" customFormat="1" x14ac:dyDescent="0.25">
      <c r="A57" s="228">
        <v>3333</v>
      </c>
      <c r="B57" s="229" t="s">
        <v>722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40">
        <f t="shared" si="0"/>
        <v>0</v>
      </c>
      <c r="N57" s="240">
        <f t="shared" si="1"/>
        <v>0</v>
      </c>
      <c r="O57" s="240">
        <v>6</v>
      </c>
      <c r="P57" s="240">
        <v>7</v>
      </c>
      <c r="Q57" s="360"/>
    </row>
    <row r="58" spans="1:18" s="241" customFormat="1" x14ac:dyDescent="0.25">
      <c r="A58" s="228">
        <v>3334</v>
      </c>
      <c r="B58" s="229" t="s">
        <v>723</v>
      </c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40">
        <f t="shared" si="0"/>
        <v>0</v>
      </c>
      <c r="N58" s="240">
        <f t="shared" si="1"/>
        <v>0</v>
      </c>
      <c r="O58" s="240">
        <v>5</v>
      </c>
      <c r="P58" s="240">
        <v>5</v>
      </c>
      <c r="Q58" s="360"/>
    </row>
    <row r="59" spans="1:18" s="241" customFormat="1" x14ac:dyDescent="0.2">
      <c r="A59" s="228">
        <v>3338</v>
      </c>
      <c r="B59" s="229" t="s">
        <v>724</v>
      </c>
      <c r="C59" s="232">
        <v>2272727</v>
      </c>
      <c r="D59" s="232">
        <v>50802686</v>
      </c>
      <c r="E59" s="232"/>
      <c r="F59" s="431"/>
      <c r="G59" s="233"/>
      <c r="H59" s="233"/>
      <c r="I59" s="233"/>
      <c r="J59" s="233"/>
      <c r="K59" s="233"/>
      <c r="L59" s="233"/>
      <c r="M59" s="240">
        <f t="shared" si="0"/>
        <v>2272727</v>
      </c>
      <c r="N59" s="240">
        <f t="shared" si="1"/>
        <v>50802686</v>
      </c>
      <c r="O59" s="240">
        <v>7</v>
      </c>
      <c r="P59" s="240">
        <v>7</v>
      </c>
      <c r="Q59" s="360"/>
    </row>
    <row r="60" spans="1:18" s="241" customFormat="1" x14ac:dyDescent="0.2">
      <c r="A60" s="228">
        <v>3339</v>
      </c>
      <c r="B60" s="229" t="s">
        <v>725</v>
      </c>
      <c r="C60" s="232"/>
      <c r="D60" s="232"/>
      <c r="E60" s="232"/>
      <c r="F60" s="232"/>
      <c r="G60" s="233"/>
      <c r="H60" s="233"/>
      <c r="I60" s="233"/>
      <c r="J60" s="233"/>
      <c r="K60" s="233"/>
      <c r="L60" s="233"/>
      <c r="M60" s="240">
        <f t="shared" si="0"/>
        <v>0</v>
      </c>
      <c r="N60" s="240">
        <f t="shared" si="1"/>
        <v>0</v>
      </c>
      <c r="O60" s="240">
        <v>7</v>
      </c>
      <c r="P60" s="240">
        <v>7</v>
      </c>
      <c r="Q60" s="360"/>
    </row>
    <row r="61" spans="1:18" s="241" customFormat="1" ht="15" x14ac:dyDescent="0.25">
      <c r="A61" s="228">
        <v>334</v>
      </c>
      <c r="B61" s="229" t="s">
        <v>726</v>
      </c>
      <c r="C61" s="232">
        <v>16608000</v>
      </c>
      <c r="D61" s="232">
        <v>1885968000</v>
      </c>
      <c r="E61" s="232"/>
      <c r="F61" s="232"/>
      <c r="G61" s="232"/>
      <c r="H61" s="232"/>
      <c r="I61" s="232"/>
      <c r="J61" s="232"/>
      <c r="K61" s="232"/>
      <c r="L61" s="441"/>
      <c r="M61" s="240">
        <f t="shared" si="0"/>
        <v>16608000</v>
      </c>
      <c r="N61" s="240">
        <f t="shared" si="1"/>
        <v>1885968000</v>
      </c>
      <c r="O61" s="287">
        <v>3</v>
      </c>
      <c r="P61" s="287">
        <v>3</v>
      </c>
      <c r="Q61" s="360"/>
    </row>
    <row r="62" spans="1:18" s="241" customFormat="1" x14ac:dyDescent="0.25">
      <c r="A62" s="228">
        <v>335</v>
      </c>
      <c r="B62" s="229" t="s">
        <v>727</v>
      </c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40">
        <f t="shared" si="0"/>
        <v>0</v>
      </c>
      <c r="N62" s="240">
        <f t="shared" si="1"/>
        <v>0</v>
      </c>
      <c r="O62" s="240">
        <v>2</v>
      </c>
      <c r="P62" s="240">
        <v>2</v>
      </c>
      <c r="Q62" s="360"/>
    </row>
    <row r="63" spans="1:18" s="241" customFormat="1" x14ac:dyDescent="0.25">
      <c r="A63" s="228">
        <v>3352</v>
      </c>
      <c r="B63" s="229" t="s">
        <v>728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40">
        <f t="shared" si="0"/>
        <v>0</v>
      </c>
      <c r="N63" s="240">
        <f t="shared" si="1"/>
        <v>0</v>
      </c>
      <c r="O63" s="240">
        <v>4</v>
      </c>
      <c r="P63" s="240">
        <v>4</v>
      </c>
      <c r="Q63" s="360"/>
    </row>
    <row r="64" spans="1:18" s="241" customFormat="1" x14ac:dyDescent="0.25">
      <c r="A64" s="228">
        <v>336</v>
      </c>
      <c r="B64" s="229" t="s">
        <v>729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40">
        <f t="shared" si="0"/>
        <v>0</v>
      </c>
      <c r="N64" s="240">
        <f t="shared" si="1"/>
        <v>0</v>
      </c>
      <c r="O64" s="240">
        <v>6</v>
      </c>
      <c r="P64" s="240">
        <v>7</v>
      </c>
      <c r="Q64" s="360"/>
    </row>
    <row r="65" spans="1:17" s="241" customFormat="1" x14ac:dyDescent="0.25">
      <c r="A65" s="228">
        <v>337</v>
      </c>
      <c r="B65" s="229" t="s">
        <v>730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40">
        <f t="shared" si="0"/>
        <v>0</v>
      </c>
      <c r="N65" s="240">
        <f t="shared" si="1"/>
        <v>0</v>
      </c>
      <c r="O65" s="240">
        <v>1</v>
      </c>
      <c r="P65" s="240">
        <v>2</v>
      </c>
      <c r="Q65" s="360"/>
    </row>
    <row r="66" spans="1:17" s="241" customFormat="1" x14ac:dyDescent="0.25">
      <c r="A66" s="228">
        <v>3382</v>
      </c>
      <c r="B66" s="229" t="s">
        <v>731</v>
      </c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40">
        <f t="shared" si="0"/>
        <v>0</v>
      </c>
      <c r="N66" s="240">
        <f t="shared" si="1"/>
        <v>0</v>
      </c>
      <c r="O66" s="240">
        <v>6</v>
      </c>
      <c r="P66" s="240">
        <v>7</v>
      </c>
      <c r="Q66" s="360"/>
    </row>
    <row r="67" spans="1:17" s="241" customFormat="1" x14ac:dyDescent="0.2">
      <c r="A67" s="228">
        <v>3383</v>
      </c>
      <c r="B67" s="229" t="s">
        <v>732</v>
      </c>
      <c r="C67" s="232"/>
      <c r="D67" s="232"/>
      <c r="E67" s="232"/>
      <c r="F67" s="334"/>
      <c r="G67" s="232"/>
      <c r="H67" s="232"/>
      <c r="I67" s="232"/>
      <c r="J67" s="232"/>
      <c r="K67" s="232"/>
      <c r="L67" s="232"/>
      <c r="M67" s="240">
        <f t="shared" si="0"/>
        <v>0</v>
      </c>
      <c r="N67" s="240">
        <f t="shared" si="1"/>
        <v>0</v>
      </c>
      <c r="O67" s="240">
        <v>6</v>
      </c>
      <c r="P67" s="240">
        <v>7</v>
      </c>
      <c r="Q67" s="360"/>
    </row>
    <row r="68" spans="1:17" s="241" customFormat="1" x14ac:dyDescent="0.25">
      <c r="A68" s="228">
        <v>3384</v>
      </c>
      <c r="B68" s="229" t="s">
        <v>733</v>
      </c>
      <c r="C68" s="232"/>
      <c r="D68" s="232"/>
      <c r="E68" s="232"/>
      <c r="F68" s="232"/>
      <c r="G68" s="232"/>
      <c r="H68" s="232"/>
      <c r="I68" s="232"/>
      <c r="J68" s="232"/>
      <c r="K68" s="231"/>
      <c r="L68" s="231"/>
      <c r="M68" s="240">
        <f t="shared" si="0"/>
        <v>0</v>
      </c>
      <c r="N68" s="240">
        <f t="shared" si="1"/>
        <v>0</v>
      </c>
      <c r="O68" s="240">
        <v>6</v>
      </c>
      <c r="P68" s="240">
        <v>7</v>
      </c>
      <c r="Q68" s="360"/>
    </row>
    <row r="69" spans="1:17" s="241" customFormat="1" x14ac:dyDescent="0.25">
      <c r="A69" s="228">
        <v>3385</v>
      </c>
      <c r="B69" s="229" t="s">
        <v>734</v>
      </c>
      <c r="C69" s="232"/>
      <c r="D69" s="232"/>
      <c r="E69" s="232"/>
      <c r="F69" s="232"/>
      <c r="G69" s="232"/>
      <c r="H69" s="232"/>
      <c r="I69" s="232"/>
      <c r="J69" s="232"/>
      <c r="K69" s="231"/>
      <c r="L69" s="231"/>
      <c r="M69" s="240">
        <f t="shared" si="0"/>
        <v>0</v>
      </c>
      <c r="N69" s="240">
        <f t="shared" si="1"/>
        <v>0</v>
      </c>
      <c r="O69" s="240">
        <v>6</v>
      </c>
      <c r="P69" s="240">
        <v>7</v>
      </c>
      <c r="Q69" s="360"/>
    </row>
    <row r="70" spans="1:17" s="241" customFormat="1" x14ac:dyDescent="0.25">
      <c r="A70" s="228">
        <v>3386</v>
      </c>
      <c r="B70" s="229" t="s">
        <v>735</v>
      </c>
      <c r="C70" s="232"/>
      <c r="D70" s="232"/>
      <c r="E70" s="232"/>
      <c r="F70" s="232"/>
      <c r="G70" s="232"/>
      <c r="H70" s="232"/>
      <c r="I70" s="232"/>
      <c r="J70" s="232"/>
      <c r="K70" s="231"/>
      <c r="L70" s="231"/>
      <c r="M70" s="240">
        <f t="shared" si="0"/>
        <v>0</v>
      </c>
      <c r="N70" s="240">
        <f t="shared" si="1"/>
        <v>0</v>
      </c>
      <c r="O70" s="240">
        <v>6</v>
      </c>
      <c r="P70" s="240">
        <v>7</v>
      </c>
      <c r="Q70" s="360"/>
    </row>
    <row r="71" spans="1:17" s="241" customFormat="1" x14ac:dyDescent="0.25">
      <c r="A71" s="228">
        <v>3387</v>
      </c>
      <c r="B71" s="229" t="s">
        <v>736</v>
      </c>
      <c r="C71" s="232"/>
      <c r="D71" s="232"/>
      <c r="E71" s="232"/>
      <c r="F71" s="232"/>
      <c r="G71" s="232"/>
      <c r="H71" s="232"/>
      <c r="I71" s="232"/>
      <c r="J71" s="232"/>
      <c r="K71" s="231"/>
      <c r="L71" s="231"/>
      <c r="M71" s="240">
        <f t="shared" si="0"/>
        <v>0</v>
      </c>
      <c r="N71" s="240">
        <f t="shared" si="1"/>
        <v>0</v>
      </c>
      <c r="O71" s="240">
        <v>1</v>
      </c>
      <c r="P71" s="240">
        <v>1</v>
      </c>
      <c r="Q71" s="360"/>
    </row>
    <row r="72" spans="1:17" s="241" customFormat="1" x14ac:dyDescent="0.25">
      <c r="A72" s="228">
        <v>3388</v>
      </c>
      <c r="B72" s="229" t="s">
        <v>737</v>
      </c>
      <c r="C72" s="232">
        <v>4398646020</v>
      </c>
      <c r="D72" s="232">
        <v>388404500</v>
      </c>
      <c r="E72" s="232"/>
      <c r="F72" s="232"/>
      <c r="G72" s="232"/>
      <c r="H72" s="232"/>
      <c r="I72" s="232"/>
      <c r="J72" s="232"/>
      <c r="K72" s="231"/>
      <c r="L72" s="231"/>
      <c r="M72" s="240">
        <f t="shared" si="0"/>
        <v>4398646020</v>
      </c>
      <c r="N72" s="240">
        <f t="shared" si="1"/>
        <v>388404500</v>
      </c>
      <c r="O72" s="240">
        <v>6</v>
      </c>
      <c r="P72" s="240">
        <v>7</v>
      </c>
      <c r="Q72" s="360"/>
    </row>
    <row r="73" spans="1:17" s="241" customFormat="1" x14ac:dyDescent="0.25">
      <c r="A73" s="228">
        <v>3411</v>
      </c>
      <c r="B73" s="229" t="s">
        <v>738</v>
      </c>
      <c r="C73" s="232"/>
      <c r="D73" s="232"/>
      <c r="E73" s="232"/>
      <c r="F73" s="232"/>
      <c r="G73" s="232"/>
      <c r="H73" s="232"/>
      <c r="I73" s="232"/>
      <c r="J73" s="232"/>
      <c r="K73" s="231"/>
      <c r="L73" s="231"/>
      <c r="M73" s="240">
        <f t="shared" si="0"/>
        <v>0</v>
      </c>
      <c r="N73" s="240">
        <f t="shared" si="1"/>
        <v>0</v>
      </c>
      <c r="O73" s="240">
        <v>33</v>
      </c>
      <c r="P73" s="240">
        <v>34</v>
      </c>
      <c r="Q73" s="360"/>
    </row>
    <row r="74" spans="1:17" s="241" customFormat="1" x14ac:dyDescent="0.25">
      <c r="A74" s="228">
        <v>3412</v>
      </c>
      <c r="B74" s="229" t="s">
        <v>739</v>
      </c>
      <c r="C74" s="232"/>
      <c r="D74" s="232"/>
      <c r="E74" s="232"/>
      <c r="F74" s="232"/>
      <c r="G74" s="232"/>
      <c r="H74" s="232"/>
      <c r="I74" s="232"/>
      <c r="J74" s="232"/>
      <c r="K74" s="231"/>
      <c r="L74" s="231"/>
      <c r="M74" s="240">
        <f t="shared" si="0"/>
        <v>0</v>
      </c>
      <c r="N74" s="240">
        <f t="shared" si="1"/>
        <v>0</v>
      </c>
      <c r="O74" s="240">
        <v>33</v>
      </c>
      <c r="P74" s="240">
        <v>35</v>
      </c>
      <c r="Q74" s="360"/>
    </row>
    <row r="75" spans="1:17" s="241" customFormat="1" x14ac:dyDescent="0.25">
      <c r="A75" s="228">
        <v>3431</v>
      </c>
      <c r="B75" s="229" t="s">
        <v>740</v>
      </c>
      <c r="C75" s="232"/>
      <c r="D75" s="232"/>
      <c r="E75" s="232"/>
      <c r="F75" s="232"/>
      <c r="G75" s="232"/>
      <c r="H75" s="232"/>
      <c r="I75" s="232"/>
      <c r="J75" s="232"/>
      <c r="K75" s="231"/>
      <c r="L75" s="231"/>
      <c r="M75" s="240">
        <f t="shared" ref="M75:M130" si="2">C75+E75+I75+K75+G75</f>
        <v>0</v>
      </c>
      <c r="N75" s="240">
        <f t="shared" ref="N75:N130" si="3">D75+F75+J75+L75+H75</f>
        <v>0</v>
      </c>
      <c r="O75" s="240">
        <v>33</v>
      </c>
      <c r="P75" s="240">
        <v>34</v>
      </c>
      <c r="Q75" s="360"/>
    </row>
    <row r="76" spans="1:17" s="241" customFormat="1" x14ac:dyDescent="0.25">
      <c r="A76" s="228">
        <v>3432</v>
      </c>
      <c r="B76" s="229" t="s">
        <v>550</v>
      </c>
      <c r="C76" s="232"/>
      <c r="D76" s="232"/>
      <c r="E76" s="232"/>
      <c r="F76" s="232"/>
      <c r="G76" s="232"/>
      <c r="H76" s="232"/>
      <c r="I76" s="232"/>
      <c r="J76" s="232"/>
      <c r="K76" s="231"/>
      <c r="L76" s="231"/>
      <c r="M76" s="240">
        <f t="shared" si="2"/>
        <v>0</v>
      </c>
      <c r="N76" s="240">
        <f t="shared" si="3"/>
        <v>0</v>
      </c>
      <c r="O76" s="240">
        <v>33</v>
      </c>
      <c r="P76" s="240">
        <v>34</v>
      </c>
      <c r="Q76" s="360"/>
    </row>
    <row r="77" spans="1:17" s="241" customFormat="1" x14ac:dyDescent="0.25">
      <c r="A77" s="228">
        <v>344</v>
      </c>
      <c r="B77" s="229" t="s">
        <v>741</v>
      </c>
      <c r="C77" s="232"/>
      <c r="D77" s="232"/>
      <c r="E77" s="232"/>
      <c r="F77" s="232"/>
      <c r="G77" s="232"/>
      <c r="H77" s="232"/>
      <c r="I77" s="232"/>
      <c r="J77" s="232"/>
      <c r="K77" s="231"/>
      <c r="L77" s="231"/>
      <c r="M77" s="240">
        <f t="shared" si="2"/>
        <v>0</v>
      </c>
      <c r="N77" s="240">
        <f t="shared" si="3"/>
        <v>0</v>
      </c>
      <c r="O77" s="240">
        <v>6</v>
      </c>
      <c r="P77" s="240">
        <v>7</v>
      </c>
      <c r="Q77" s="360"/>
    </row>
    <row r="78" spans="1:17" s="241" customFormat="1" x14ac:dyDescent="0.25">
      <c r="A78" s="228">
        <v>352</v>
      </c>
      <c r="B78" s="229" t="s">
        <v>742</v>
      </c>
      <c r="C78" s="232"/>
      <c r="D78" s="232"/>
      <c r="E78" s="232"/>
      <c r="F78" s="232"/>
      <c r="G78" s="232"/>
      <c r="H78" s="232"/>
      <c r="I78" s="232"/>
      <c r="J78" s="232"/>
      <c r="K78" s="231"/>
      <c r="L78" s="231"/>
      <c r="M78" s="240">
        <f t="shared" si="2"/>
        <v>0</v>
      </c>
      <c r="N78" s="240">
        <f t="shared" si="3"/>
        <v>0</v>
      </c>
      <c r="O78" s="240">
        <v>6</v>
      </c>
      <c r="P78" s="240">
        <v>7</v>
      </c>
      <c r="Q78" s="360"/>
    </row>
    <row r="79" spans="1:17" s="241" customFormat="1" x14ac:dyDescent="0.25">
      <c r="A79" s="228">
        <v>353</v>
      </c>
      <c r="B79" s="229" t="s">
        <v>743</v>
      </c>
      <c r="C79" s="232">
        <v>17830000</v>
      </c>
      <c r="D79" s="232">
        <v>895984000</v>
      </c>
      <c r="E79" s="232"/>
      <c r="F79" s="232"/>
      <c r="G79" s="232"/>
      <c r="H79" s="232"/>
      <c r="I79" s="232"/>
      <c r="J79" s="232"/>
      <c r="K79" s="231"/>
      <c r="L79" s="231"/>
      <c r="M79" s="240">
        <f t="shared" si="2"/>
        <v>17830000</v>
      </c>
      <c r="N79" s="240">
        <f t="shared" si="3"/>
        <v>895984000</v>
      </c>
      <c r="O79" s="240">
        <v>6</v>
      </c>
      <c r="P79" s="240">
        <v>7</v>
      </c>
      <c r="Q79" s="360"/>
    </row>
    <row r="80" spans="1:17" s="241" customFormat="1" x14ac:dyDescent="0.25">
      <c r="A80" s="228">
        <v>356</v>
      </c>
      <c r="B80" s="229" t="s">
        <v>744</v>
      </c>
      <c r="C80" s="232"/>
      <c r="D80" s="232"/>
      <c r="E80" s="232"/>
      <c r="F80" s="232"/>
      <c r="G80" s="232"/>
      <c r="H80" s="232"/>
      <c r="I80" s="232"/>
      <c r="J80" s="232"/>
      <c r="K80" s="231"/>
      <c r="L80" s="231"/>
      <c r="M80" s="240">
        <f t="shared" si="2"/>
        <v>0</v>
      </c>
      <c r="N80" s="240">
        <f t="shared" si="3"/>
        <v>0</v>
      </c>
      <c r="O80" s="240">
        <v>6</v>
      </c>
      <c r="P80" s="240">
        <v>7</v>
      </c>
      <c r="Q80" s="360"/>
    </row>
    <row r="81" spans="1:17" s="241" customFormat="1" x14ac:dyDescent="0.25">
      <c r="A81" s="228" t="s">
        <v>745</v>
      </c>
      <c r="B81" s="229" t="s">
        <v>746</v>
      </c>
      <c r="C81" s="232"/>
      <c r="D81" s="232"/>
      <c r="E81" s="232"/>
      <c r="F81" s="232"/>
      <c r="G81" s="232"/>
      <c r="H81" s="232"/>
      <c r="I81" s="232"/>
      <c r="J81" s="232"/>
      <c r="K81" s="231"/>
      <c r="L81" s="231"/>
      <c r="M81" s="240">
        <f t="shared" si="2"/>
        <v>0</v>
      </c>
      <c r="N81" s="240">
        <f t="shared" si="3"/>
        <v>0</v>
      </c>
      <c r="O81" s="240">
        <v>31</v>
      </c>
      <c r="P81" s="240">
        <v>32</v>
      </c>
      <c r="Q81" s="360"/>
    </row>
    <row r="82" spans="1:17" s="241" customFormat="1" x14ac:dyDescent="0.25">
      <c r="A82" s="228" t="s">
        <v>747</v>
      </c>
      <c r="B82" s="229" t="s">
        <v>748</v>
      </c>
      <c r="C82" s="232"/>
      <c r="D82" s="232"/>
      <c r="E82" s="232"/>
      <c r="F82" s="232"/>
      <c r="G82" s="232"/>
      <c r="H82" s="232"/>
      <c r="I82" s="232"/>
      <c r="J82" s="232"/>
      <c r="K82" s="231"/>
      <c r="L82" s="231"/>
      <c r="M82" s="240">
        <f t="shared" si="2"/>
        <v>0</v>
      </c>
      <c r="N82" s="240">
        <f t="shared" si="3"/>
        <v>0</v>
      </c>
      <c r="O82" s="240">
        <v>33</v>
      </c>
      <c r="P82" s="240">
        <v>34</v>
      </c>
      <c r="Q82" s="360"/>
    </row>
    <row r="83" spans="1:17" s="241" customFormat="1" x14ac:dyDescent="0.25">
      <c r="A83" s="228" t="s">
        <v>749</v>
      </c>
      <c r="B83" s="229" t="s">
        <v>750</v>
      </c>
      <c r="C83" s="232"/>
      <c r="D83" s="232"/>
      <c r="E83" s="232"/>
      <c r="F83" s="232"/>
      <c r="G83" s="232"/>
      <c r="H83" s="232"/>
      <c r="I83" s="232"/>
      <c r="J83" s="232"/>
      <c r="K83" s="231"/>
      <c r="L83" s="231"/>
      <c r="M83" s="240">
        <f t="shared" si="2"/>
        <v>0</v>
      </c>
      <c r="N83" s="240">
        <f t="shared" si="3"/>
        <v>0</v>
      </c>
      <c r="O83" s="240">
        <v>31</v>
      </c>
      <c r="P83" s="240">
        <v>32</v>
      </c>
      <c r="Q83" s="360"/>
    </row>
    <row r="84" spans="1:17" s="241" customFormat="1" x14ac:dyDescent="0.25">
      <c r="A84" s="228">
        <v>4112</v>
      </c>
      <c r="B84" s="229" t="s">
        <v>560</v>
      </c>
      <c r="C84" s="232">
        <v>252689000</v>
      </c>
      <c r="D84" s="232">
        <v>0</v>
      </c>
      <c r="E84" s="232"/>
      <c r="F84" s="232"/>
      <c r="G84" s="232"/>
      <c r="H84" s="232"/>
      <c r="I84" s="232"/>
      <c r="J84" s="232"/>
      <c r="K84" s="231"/>
      <c r="L84" s="231"/>
      <c r="M84" s="240">
        <f t="shared" si="2"/>
        <v>252689000</v>
      </c>
      <c r="N84" s="240">
        <f t="shared" si="3"/>
        <v>0</v>
      </c>
      <c r="O84" s="240">
        <v>31</v>
      </c>
      <c r="P84" s="240">
        <v>32</v>
      </c>
      <c r="Q84" s="360"/>
    </row>
    <row r="85" spans="1:17" s="242" customFormat="1" x14ac:dyDescent="0.25">
      <c r="A85" s="228">
        <v>412</v>
      </c>
      <c r="B85" s="229" t="s">
        <v>564</v>
      </c>
      <c r="C85" s="232"/>
      <c r="D85" s="232"/>
      <c r="E85" s="232"/>
      <c r="F85" s="232"/>
      <c r="G85" s="232"/>
      <c r="H85" s="232"/>
      <c r="I85" s="232"/>
      <c r="J85" s="232"/>
      <c r="K85" s="231"/>
      <c r="L85" s="231"/>
      <c r="M85" s="240">
        <f t="shared" si="2"/>
        <v>0</v>
      </c>
      <c r="N85" s="240">
        <f t="shared" si="3"/>
        <v>0</v>
      </c>
      <c r="O85" s="240">
        <v>6</v>
      </c>
      <c r="P85" s="240">
        <v>7</v>
      </c>
      <c r="Q85" s="361"/>
    </row>
    <row r="86" spans="1:17" s="241" customFormat="1" x14ac:dyDescent="0.25">
      <c r="A86" s="228">
        <v>413</v>
      </c>
      <c r="B86" s="229" t="s">
        <v>751</v>
      </c>
      <c r="C86" s="232"/>
      <c r="D86" s="232"/>
      <c r="E86" s="232"/>
      <c r="F86" s="232"/>
      <c r="G86" s="234"/>
      <c r="H86" s="235"/>
      <c r="I86" s="232"/>
      <c r="J86" s="232"/>
      <c r="K86" s="231"/>
      <c r="L86" s="231"/>
      <c r="M86" s="240">
        <f t="shared" si="2"/>
        <v>0</v>
      </c>
      <c r="N86" s="240">
        <f t="shared" si="3"/>
        <v>0</v>
      </c>
      <c r="O86" s="240">
        <v>61</v>
      </c>
      <c r="P86" s="240">
        <v>61</v>
      </c>
      <c r="Q86" s="360"/>
    </row>
    <row r="87" spans="1:17" s="241" customFormat="1" x14ac:dyDescent="0.25">
      <c r="A87" s="228">
        <v>414</v>
      </c>
      <c r="B87" s="229" t="s">
        <v>752</v>
      </c>
      <c r="C87" s="232"/>
      <c r="D87" s="232"/>
      <c r="E87" s="232"/>
      <c r="F87" s="232"/>
      <c r="G87" s="232"/>
      <c r="H87" s="232"/>
      <c r="I87" s="232"/>
      <c r="J87" s="232"/>
      <c r="K87" s="231"/>
      <c r="L87" s="231"/>
      <c r="M87" s="240">
        <f t="shared" si="2"/>
        <v>0</v>
      </c>
      <c r="N87" s="240">
        <f t="shared" si="3"/>
        <v>0</v>
      </c>
      <c r="O87" s="240">
        <v>6</v>
      </c>
      <c r="P87" s="240">
        <v>7</v>
      </c>
      <c r="Q87" s="360"/>
    </row>
    <row r="88" spans="1:17" s="241" customFormat="1" x14ac:dyDescent="0.25">
      <c r="A88" s="228">
        <v>415</v>
      </c>
      <c r="B88" s="229" t="s">
        <v>753</v>
      </c>
      <c r="C88" s="232"/>
      <c r="D88" s="232"/>
      <c r="E88" s="232"/>
      <c r="F88" s="232"/>
      <c r="G88" s="232"/>
      <c r="H88" s="232"/>
      <c r="I88" s="232"/>
      <c r="J88" s="232"/>
      <c r="K88" s="231"/>
      <c r="L88" s="231"/>
      <c r="M88" s="240">
        <f t="shared" si="2"/>
        <v>0</v>
      </c>
      <c r="N88" s="240">
        <f t="shared" si="3"/>
        <v>0</v>
      </c>
      <c r="O88" s="240">
        <v>6</v>
      </c>
      <c r="P88" s="240">
        <v>7</v>
      </c>
      <c r="Q88" s="360"/>
    </row>
    <row r="89" spans="1:17" s="241" customFormat="1" x14ac:dyDescent="0.25">
      <c r="A89" s="228">
        <v>416</v>
      </c>
      <c r="B89" s="229" t="s">
        <v>754</v>
      </c>
      <c r="C89" s="232"/>
      <c r="D89" s="232"/>
      <c r="E89" s="232"/>
      <c r="F89" s="232"/>
      <c r="G89" s="232"/>
      <c r="H89" s="232"/>
      <c r="I89" s="232"/>
      <c r="J89" s="232"/>
      <c r="K89" s="231"/>
      <c r="L89" s="231"/>
      <c r="M89" s="240">
        <f t="shared" si="2"/>
        <v>0</v>
      </c>
      <c r="N89" s="240">
        <f t="shared" si="3"/>
        <v>0</v>
      </c>
      <c r="O89" s="240">
        <v>6</v>
      </c>
      <c r="P89" s="240">
        <v>7</v>
      </c>
      <c r="Q89" s="360"/>
    </row>
    <row r="90" spans="1:17" s="241" customFormat="1" x14ac:dyDescent="0.25">
      <c r="A90" s="228">
        <v>419</v>
      </c>
      <c r="B90" s="229" t="s">
        <v>755</v>
      </c>
      <c r="C90" s="232"/>
      <c r="D90" s="232"/>
      <c r="E90" s="232"/>
      <c r="F90" s="232"/>
      <c r="G90" s="232"/>
      <c r="H90" s="232"/>
      <c r="I90" s="232"/>
      <c r="J90" s="232"/>
      <c r="K90" s="231"/>
      <c r="L90" s="231"/>
      <c r="M90" s="240">
        <f t="shared" si="2"/>
        <v>0</v>
      </c>
      <c r="N90" s="240">
        <f t="shared" si="3"/>
        <v>0</v>
      </c>
      <c r="O90" s="240">
        <v>6</v>
      </c>
      <c r="P90" s="240">
        <v>7</v>
      </c>
      <c r="Q90" s="360"/>
    </row>
    <row r="91" spans="1:17" s="241" customFormat="1" x14ac:dyDescent="0.25">
      <c r="A91" s="228">
        <v>421</v>
      </c>
      <c r="B91" s="229" t="s">
        <v>756</v>
      </c>
      <c r="C91" s="232"/>
      <c r="D91" s="232"/>
      <c r="E91" s="232"/>
      <c r="F91" s="232"/>
      <c r="G91" s="232"/>
      <c r="H91" s="232"/>
      <c r="I91" s="232"/>
      <c r="J91" s="232"/>
      <c r="K91" s="231"/>
      <c r="L91" s="231"/>
      <c r="M91" s="240">
        <f t="shared" si="2"/>
        <v>0</v>
      </c>
      <c r="N91" s="240">
        <f t="shared" si="3"/>
        <v>0</v>
      </c>
      <c r="O91" s="240">
        <v>36</v>
      </c>
      <c r="P91" s="240">
        <v>36</v>
      </c>
      <c r="Q91" s="360"/>
    </row>
    <row r="92" spans="1:17" s="241" customFormat="1" x14ac:dyDescent="0.25">
      <c r="A92" s="228">
        <v>421</v>
      </c>
      <c r="B92" s="229" t="s">
        <v>757</v>
      </c>
      <c r="C92" s="232"/>
      <c r="D92" s="232"/>
      <c r="E92" s="232"/>
      <c r="F92" s="232"/>
      <c r="G92" s="232"/>
      <c r="H92" s="232"/>
      <c r="I92" s="232"/>
      <c r="J92" s="232"/>
      <c r="K92" s="231"/>
      <c r="L92" s="231"/>
      <c r="M92" s="240">
        <f t="shared" si="2"/>
        <v>0</v>
      </c>
      <c r="N92" s="240">
        <f t="shared" si="3"/>
        <v>0</v>
      </c>
      <c r="O92" s="240">
        <v>7</v>
      </c>
      <c r="P92" s="240">
        <v>7</v>
      </c>
      <c r="Q92" s="360"/>
    </row>
    <row r="93" spans="1:17" s="241" customFormat="1" x14ac:dyDescent="0.25">
      <c r="A93" s="228">
        <v>461</v>
      </c>
      <c r="B93" s="229" t="s">
        <v>758</v>
      </c>
      <c r="C93" s="232">
        <v>49572919720</v>
      </c>
      <c r="D93" s="232">
        <v>0</v>
      </c>
      <c r="E93" s="232"/>
      <c r="F93" s="232"/>
      <c r="G93" s="232"/>
      <c r="H93" s="232"/>
      <c r="I93" s="232"/>
      <c r="J93" s="232"/>
      <c r="K93" s="231"/>
      <c r="L93" s="231"/>
      <c r="M93" s="240">
        <f t="shared" si="2"/>
        <v>49572919720</v>
      </c>
      <c r="N93" s="240">
        <f t="shared" si="3"/>
        <v>0</v>
      </c>
      <c r="O93" s="240">
        <v>6</v>
      </c>
      <c r="P93" s="240">
        <v>7</v>
      </c>
      <c r="Q93" s="360"/>
    </row>
    <row r="94" spans="1:17" s="241" customFormat="1" x14ac:dyDescent="0.25">
      <c r="A94" s="228">
        <v>466</v>
      </c>
      <c r="B94" s="229" t="s">
        <v>759</v>
      </c>
      <c r="C94" s="232"/>
      <c r="D94" s="232"/>
      <c r="E94" s="232"/>
      <c r="F94" s="232"/>
      <c r="G94" s="232"/>
      <c r="H94" s="232"/>
      <c r="I94" s="232"/>
      <c r="J94" s="232"/>
      <c r="K94" s="231"/>
      <c r="L94" s="231"/>
      <c r="M94" s="240">
        <f t="shared" si="2"/>
        <v>0</v>
      </c>
      <c r="N94" s="240">
        <f t="shared" si="3"/>
        <v>0</v>
      </c>
      <c r="O94" s="240">
        <v>6</v>
      </c>
      <c r="P94" s="240">
        <v>7</v>
      </c>
      <c r="Q94" s="360"/>
    </row>
    <row r="95" spans="1:17" s="241" customFormat="1" x14ac:dyDescent="0.25">
      <c r="A95" s="228">
        <v>511</v>
      </c>
      <c r="B95" s="229" t="s">
        <v>760</v>
      </c>
      <c r="C95" s="232">
        <v>22727273</v>
      </c>
      <c r="D95" s="232">
        <v>0</v>
      </c>
      <c r="E95" s="232"/>
      <c r="F95" s="232"/>
      <c r="G95" s="232"/>
      <c r="H95" s="232"/>
      <c r="I95" s="232"/>
      <c r="J95" s="232"/>
      <c r="K95" s="231"/>
      <c r="L95" s="231"/>
      <c r="M95" s="240">
        <f t="shared" si="2"/>
        <v>22727273</v>
      </c>
      <c r="N95" s="240">
        <f t="shared" si="3"/>
        <v>0</v>
      </c>
      <c r="O95" s="240">
        <v>1</v>
      </c>
      <c r="P95" s="240">
        <v>1</v>
      </c>
      <c r="Q95" s="360"/>
    </row>
    <row r="96" spans="1:17" s="241" customFormat="1" x14ac:dyDescent="0.25">
      <c r="A96" s="228">
        <v>512</v>
      </c>
      <c r="B96" s="229" t="s">
        <v>761</v>
      </c>
      <c r="C96" s="232"/>
      <c r="D96" s="232"/>
      <c r="E96" s="232"/>
      <c r="F96" s="232"/>
      <c r="G96" s="232"/>
      <c r="H96" s="232"/>
      <c r="I96" s="232"/>
      <c r="J96" s="232"/>
      <c r="K96" s="231"/>
      <c r="L96" s="231"/>
      <c r="M96" s="240">
        <f t="shared" si="2"/>
        <v>0</v>
      </c>
      <c r="N96" s="240">
        <f t="shared" si="3"/>
        <v>0</v>
      </c>
      <c r="O96" s="240">
        <v>1</v>
      </c>
      <c r="P96" s="240">
        <v>1</v>
      </c>
      <c r="Q96" s="360"/>
    </row>
    <row r="97" spans="1:17" s="241" customFormat="1" x14ac:dyDescent="0.25">
      <c r="A97" s="228">
        <v>5151</v>
      </c>
      <c r="B97" s="229" t="s">
        <v>762</v>
      </c>
      <c r="C97" s="232">
        <v>173710126</v>
      </c>
      <c r="D97" s="232">
        <v>0</v>
      </c>
      <c r="E97" s="232"/>
      <c r="F97" s="232"/>
      <c r="G97" s="232"/>
      <c r="H97" s="232"/>
      <c r="I97" s="232"/>
      <c r="J97" s="232"/>
      <c r="K97" s="231"/>
      <c r="L97" s="231"/>
      <c r="M97" s="240">
        <f t="shared" si="2"/>
        <v>173710126</v>
      </c>
      <c r="N97" s="240">
        <f t="shared" si="3"/>
        <v>0</v>
      </c>
      <c r="O97" s="240">
        <v>27</v>
      </c>
      <c r="P97" s="240">
        <v>27</v>
      </c>
      <c r="Q97" s="360"/>
    </row>
    <row r="98" spans="1:17" s="241" customFormat="1" x14ac:dyDescent="0.25">
      <c r="A98" s="228">
        <v>5152</v>
      </c>
      <c r="B98" s="229" t="s">
        <v>763</v>
      </c>
      <c r="C98" s="232"/>
      <c r="D98" s="232"/>
      <c r="E98" s="232"/>
      <c r="F98" s="232"/>
      <c r="G98" s="232"/>
      <c r="H98" s="232"/>
      <c r="I98" s="232"/>
      <c r="J98" s="232"/>
      <c r="K98" s="231"/>
      <c r="L98" s="231"/>
      <c r="M98" s="240">
        <f t="shared" si="2"/>
        <v>0</v>
      </c>
      <c r="N98" s="240">
        <f t="shared" si="3"/>
        <v>0</v>
      </c>
      <c r="O98" s="240">
        <v>1</v>
      </c>
      <c r="P98" s="240">
        <v>2</v>
      </c>
      <c r="Q98" s="360"/>
    </row>
    <row r="99" spans="1:17" s="241" customFormat="1" x14ac:dyDescent="0.25">
      <c r="A99" s="228">
        <v>5153</v>
      </c>
      <c r="B99" s="229" t="s">
        <v>764</v>
      </c>
      <c r="C99" s="232"/>
      <c r="D99" s="232"/>
      <c r="E99" s="232"/>
      <c r="F99" s="232"/>
      <c r="G99" s="232"/>
      <c r="H99" s="232"/>
      <c r="I99" s="232"/>
      <c r="J99" s="232"/>
      <c r="K99" s="231"/>
      <c r="L99" s="231"/>
      <c r="M99" s="240">
        <f t="shared" si="2"/>
        <v>0</v>
      </c>
      <c r="N99" s="240">
        <f t="shared" si="3"/>
        <v>0</v>
      </c>
      <c r="O99" s="240">
        <v>7</v>
      </c>
      <c r="P99" s="240">
        <v>7</v>
      </c>
      <c r="Q99" s="360"/>
    </row>
    <row r="100" spans="1:17" s="241" customFormat="1" ht="15" x14ac:dyDescent="0.25">
      <c r="A100" s="228">
        <v>521</v>
      </c>
      <c r="B100" s="229" t="s">
        <v>765</v>
      </c>
      <c r="C100" s="232"/>
      <c r="D100" s="232"/>
      <c r="E100" s="232"/>
      <c r="F100" s="232"/>
      <c r="G100" s="232"/>
      <c r="H100" s="232"/>
      <c r="I100" s="232"/>
      <c r="J100" s="232"/>
      <c r="K100" s="231"/>
      <c r="L100" s="439"/>
      <c r="M100" s="240">
        <f t="shared" si="2"/>
        <v>0</v>
      </c>
      <c r="N100" s="240">
        <f t="shared" si="3"/>
        <v>0</v>
      </c>
      <c r="O100" s="240">
        <v>7</v>
      </c>
      <c r="P100" s="240">
        <v>7</v>
      </c>
      <c r="Q100" s="360"/>
    </row>
    <row r="101" spans="1:17" s="241" customFormat="1" x14ac:dyDescent="0.25">
      <c r="A101" s="228">
        <v>531</v>
      </c>
      <c r="B101" s="229" t="s">
        <v>766</v>
      </c>
      <c r="C101" s="232"/>
      <c r="D101" s="232"/>
      <c r="E101" s="232"/>
      <c r="F101" s="232"/>
      <c r="G101" s="232"/>
      <c r="H101" s="232"/>
      <c r="I101" s="232"/>
      <c r="J101" s="232"/>
      <c r="K101" s="231"/>
      <c r="L101" s="231"/>
      <c r="M101" s="240">
        <f t="shared" si="2"/>
        <v>0</v>
      </c>
      <c r="N101" s="240">
        <f t="shared" si="3"/>
        <v>0</v>
      </c>
      <c r="O101" s="240">
        <v>7</v>
      </c>
      <c r="P101" s="240">
        <v>7</v>
      </c>
      <c r="Q101" s="360"/>
    </row>
    <row r="102" spans="1:17" s="241" customFormat="1" x14ac:dyDescent="0.25">
      <c r="A102" s="228">
        <v>532</v>
      </c>
      <c r="B102" s="229" t="s">
        <v>767</v>
      </c>
      <c r="C102" s="232"/>
      <c r="D102" s="232"/>
      <c r="E102" s="232"/>
      <c r="F102" s="232"/>
      <c r="G102" s="232"/>
      <c r="H102" s="232"/>
      <c r="I102" s="232"/>
      <c r="J102" s="232"/>
      <c r="K102" s="231"/>
      <c r="L102" s="231"/>
      <c r="M102" s="240">
        <f t="shared" si="2"/>
        <v>0</v>
      </c>
      <c r="N102" s="240">
        <f t="shared" si="3"/>
        <v>0</v>
      </c>
      <c r="O102" s="240">
        <v>7</v>
      </c>
      <c r="P102" s="240">
        <v>7</v>
      </c>
      <c r="Q102" s="360"/>
    </row>
    <row r="103" spans="1:17" s="241" customFormat="1" x14ac:dyDescent="0.25">
      <c r="A103" s="228">
        <v>621</v>
      </c>
      <c r="B103" s="229" t="s">
        <v>768</v>
      </c>
      <c r="C103" s="232">
        <v>0</v>
      </c>
      <c r="D103" s="232">
        <v>332852000</v>
      </c>
      <c r="E103" s="232"/>
      <c r="F103" s="232"/>
      <c r="G103" s="232"/>
      <c r="H103" s="232"/>
      <c r="I103" s="232"/>
      <c r="J103" s="232"/>
      <c r="K103" s="231"/>
      <c r="L103" s="231"/>
      <c r="M103" s="240">
        <f t="shared" si="2"/>
        <v>0</v>
      </c>
      <c r="N103" s="240">
        <f t="shared" si="3"/>
        <v>332852000</v>
      </c>
      <c r="O103" s="240">
        <v>2</v>
      </c>
      <c r="P103" s="240">
        <v>2</v>
      </c>
      <c r="Q103" s="360"/>
    </row>
    <row r="104" spans="1:17" s="241" customFormat="1" x14ac:dyDescent="0.25">
      <c r="A104" s="228">
        <v>622</v>
      </c>
      <c r="B104" s="229" t="s">
        <v>769</v>
      </c>
      <c r="C104" s="232"/>
      <c r="D104" s="232"/>
      <c r="E104" s="232"/>
      <c r="F104" s="232"/>
      <c r="G104" s="232"/>
      <c r="H104" s="232"/>
      <c r="I104" s="232"/>
      <c r="J104" s="232"/>
      <c r="K104" s="231"/>
      <c r="L104" s="231"/>
      <c r="M104" s="240">
        <f t="shared" si="2"/>
        <v>0</v>
      </c>
      <c r="N104" s="240">
        <f t="shared" si="3"/>
        <v>0</v>
      </c>
      <c r="O104" s="240">
        <v>2</v>
      </c>
      <c r="P104" s="240">
        <v>2</v>
      </c>
      <c r="Q104" s="360"/>
    </row>
    <row r="105" spans="1:17" s="241" customFormat="1" x14ac:dyDescent="0.25">
      <c r="A105" s="228">
        <v>623</v>
      </c>
      <c r="B105" s="229" t="s">
        <v>770</v>
      </c>
      <c r="C105" s="232"/>
      <c r="D105" s="232"/>
      <c r="E105" s="232"/>
      <c r="F105" s="232"/>
      <c r="G105" s="232"/>
      <c r="H105" s="232"/>
      <c r="I105" s="232"/>
      <c r="J105" s="232"/>
      <c r="K105" s="231"/>
      <c r="L105" s="231"/>
      <c r="M105" s="240">
        <f t="shared" si="2"/>
        <v>0</v>
      </c>
      <c r="N105" s="240">
        <f t="shared" si="3"/>
        <v>0</v>
      </c>
      <c r="O105" s="240">
        <v>2</v>
      </c>
      <c r="P105" s="240">
        <v>2</v>
      </c>
      <c r="Q105" s="360"/>
    </row>
    <row r="106" spans="1:17" s="241" customFormat="1" ht="15" x14ac:dyDescent="0.2">
      <c r="A106" s="228">
        <v>627</v>
      </c>
      <c r="B106" s="229" t="s">
        <v>771</v>
      </c>
      <c r="C106" s="232"/>
      <c r="D106" s="232"/>
      <c r="E106" s="232"/>
      <c r="F106" s="232"/>
      <c r="G106" s="233"/>
      <c r="H106" s="233"/>
      <c r="I106" s="233"/>
      <c r="J106" s="233"/>
      <c r="K106" s="231"/>
      <c r="L106" s="439"/>
      <c r="M106" s="240">
        <f t="shared" si="2"/>
        <v>0</v>
      </c>
      <c r="N106" s="240">
        <f t="shared" si="3"/>
        <v>0</v>
      </c>
      <c r="O106" s="240">
        <v>2</v>
      </c>
      <c r="P106" s="240">
        <v>2</v>
      </c>
      <c r="Q106" s="360"/>
    </row>
    <row r="107" spans="1:17" s="241" customFormat="1" x14ac:dyDescent="0.25">
      <c r="A107" s="228">
        <v>632</v>
      </c>
      <c r="B107" s="229" t="s">
        <v>591</v>
      </c>
      <c r="C107" s="232"/>
      <c r="D107" s="232"/>
      <c r="E107" s="232"/>
      <c r="F107" s="232"/>
      <c r="G107" s="232"/>
      <c r="H107" s="232"/>
      <c r="I107" s="232"/>
      <c r="J107" s="232"/>
      <c r="K107" s="231"/>
      <c r="L107" s="231"/>
      <c r="M107" s="240">
        <f t="shared" si="2"/>
        <v>0</v>
      </c>
      <c r="N107" s="240">
        <f t="shared" si="3"/>
        <v>0</v>
      </c>
      <c r="O107" s="240">
        <v>2</v>
      </c>
      <c r="P107" s="240">
        <v>2</v>
      </c>
      <c r="Q107" s="360"/>
    </row>
    <row r="108" spans="1:17" s="241" customFormat="1" x14ac:dyDescent="0.2">
      <c r="A108" s="228">
        <v>6351</v>
      </c>
      <c r="B108" s="229" t="s">
        <v>772</v>
      </c>
      <c r="C108" s="232"/>
      <c r="D108" s="232"/>
      <c r="E108" s="232"/>
      <c r="F108" s="232"/>
      <c r="G108" s="236"/>
      <c r="H108" s="233"/>
      <c r="I108" s="233"/>
      <c r="J108" s="233"/>
      <c r="K108" s="231"/>
      <c r="L108" s="231"/>
      <c r="M108" s="240">
        <f t="shared" si="2"/>
        <v>0</v>
      </c>
      <c r="N108" s="240">
        <f t="shared" si="3"/>
        <v>0</v>
      </c>
      <c r="O108" s="240">
        <v>4</v>
      </c>
      <c r="P108" s="240">
        <v>4</v>
      </c>
      <c r="Q108" s="360"/>
    </row>
    <row r="109" spans="1:17" s="241" customFormat="1" ht="15" x14ac:dyDescent="0.2">
      <c r="A109" s="228">
        <v>6352</v>
      </c>
      <c r="B109" s="229" t="s">
        <v>773</v>
      </c>
      <c r="C109" s="232"/>
      <c r="D109" s="232"/>
      <c r="E109" s="232"/>
      <c r="F109" s="232"/>
      <c r="G109" s="233"/>
      <c r="H109" s="233"/>
      <c r="I109" s="233"/>
      <c r="J109" s="233"/>
      <c r="K109" s="231"/>
      <c r="L109" s="439"/>
      <c r="M109" s="240">
        <f t="shared" si="2"/>
        <v>0</v>
      </c>
      <c r="N109" s="240">
        <f t="shared" si="3"/>
        <v>0</v>
      </c>
      <c r="O109" s="240">
        <v>7</v>
      </c>
      <c r="P109" s="240">
        <v>7</v>
      </c>
      <c r="Q109" s="360"/>
    </row>
    <row r="110" spans="1:17" s="241" customFormat="1" ht="15" x14ac:dyDescent="0.25">
      <c r="A110" s="228">
        <v>641</v>
      </c>
      <c r="B110" s="229" t="s">
        <v>595</v>
      </c>
      <c r="C110" s="232"/>
      <c r="D110" s="232"/>
      <c r="E110" s="232"/>
      <c r="F110" s="232"/>
      <c r="G110" s="232"/>
      <c r="H110" s="232"/>
      <c r="I110" s="232"/>
      <c r="J110" s="232"/>
      <c r="K110" s="231"/>
      <c r="L110" s="439"/>
      <c r="M110" s="240">
        <f t="shared" si="2"/>
        <v>0</v>
      </c>
      <c r="N110" s="240">
        <f t="shared" si="3"/>
        <v>0</v>
      </c>
      <c r="O110" s="240">
        <v>2</v>
      </c>
      <c r="P110" s="240">
        <v>2</v>
      </c>
      <c r="Q110" s="360"/>
    </row>
    <row r="111" spans="1:17" s="241" customFormat="1" ht="15" x14ac:dyDescent="0.2">
      <c r="A111" s="228">
        <v>642</v>
      </c>
      <c r="B111" s="229" t="s">
        <v>774</v>
      </c>
      <c r="C111" s="232">
        <v>0</v>
      </c>
      <c r="D111" s="350">
        <v>1269391771</v>
      </c>
      <c r="E111" s="232"/>
      <c r="F111" s="232"/>
      <c r="G111" s="232"/>
      <c r="H111" s="232"/>
      <c r="I111" s="232"/>
      <c r="J111" s="232"/>
      <c r="K111" s="231"/>
      <c r="L111" s="439"/>
      <c r="M111" s="240">
        <f t="shared" si="2"/>
        <v>0</v>
      </c>
      <c r="N111" s="240">
        <f t="shared" si="3"/>
        <v>1269391771</v>
      </c>
      <c r="O111" s="240">
        <v>2</v>
      </c>
      <c r="P111" s="240">
        <v>2</v>
      </c>
      <c r="Q111" s="360"/>
    </row>
    <row r="112" spans="1:17" s="241" customFormat="1" x14ac:dyDescent="0.25">
      <c r="A112" s="228">
        <v>7111</v>
      </c>
      <c r="B112" s="229" t="s">
        <v>775</v>
      </c>
      <c r="C112" s="232"/>
      <c r="D112" s="232"/>
      <c r="E112" s="232"/>
      <c r="F112" s="232"/>
      <c r="G112" s="232"/>
      <c r="H112" s="232"/>
      <c r="I112" s="232"/>
      <c r="J112" s="232"/>
      <c r="K112" s="231"/>
      <c r="L112" s="231"/>
      <c r="M112" s="240">
        <f t="shared" si="2"/>
        <v>0</v>
      </c>
      <c r="N112" s="240">
        <f t="shared" si="3"/>
        <v>0</v>
      </c>
      <c r="O112" s="240">
        <v>22</v>
      </c>
      <c r="P112" s="240">
        <v>22</v>
      </c>
      <c r="Q112" s="360"/>
    </row>
    <row r="113" spans="1:17" s="241" customFormat="1" x14ac:dyDescent="0.25">
      <c r="A113" s="228">
        <v>7112</v>
      </c>
      <c r="B113" s="229" t="s">
        <v>776</v>
      </c>
      <c r="C113" s="232">
        <v>12000000</v>
      </c>
      <c r="D113" s="232">
        <v>0</v>
      </c>
      <c r="E113" s="232"/>
      <c r="F113" s="232"/>
      <c r="G113" s="232"/>
      <c r="H113" s="232"/>
      <c r="I113" s="232"/>
      <c r="J113" s="232"/>
      <c r="K113" s="231"/>
      <c r="L113" s="231"/>
      <c r="M113" s="240">
        <f t="shared" si="2"/>
        <v>12000000</v>
      </c>
      <c r="N113" s="240">
        <f t="shared" si="3"/>
        <v>0</v>
      </c>
      <c r="O113" s="240">
        <v>1</v>
      </c>
      <c r="P113" s="240">
        <v>6</v>
      </c>
      <c r="Q113" s="360"/>
    </row>
    <row r="114" spans="1:17" s="241" customFormat="1" x14ac:dyDescent="0.25">
      <c r="A114" s="228">
        <v>8111</v>
      </c>
      <c r="B114" s="229" t="s">
        <v>777</v>
      </c>
      <c r="C114" s="232"/>
      <c r="D114" s="232"/>
      <c r="E114" s="232"/>
      <c r="F114" s="232"/>
      <c r="G114" s="232"/>
      <c r="H114" s="232"/>
      <c r="I114" s="232"/>
      <c r="J114" s="232"/>
      <c r="K114" s="231"/>
      <c r="L114" s="231"/>
      <c r="M114" s="240">
        <f t="shared" si="2"/>
        <v>0</v>
      </c>
      <c r="N114" s="240">
        <f t="shared" si="3"/>
        <v>0</v>
      </c>
      <c r="O114" s="240">
        <v>22</v>
      </c>
      <c r="P114" s="240">
        <v>22</v>
      </c>
      <c r="Q114" s="360"/>
    </row>
    <row r="115" spans="1:17" s="241" customFormat="1" x14ac:dyDescent="0.25">
      <c r="A115" s="228">
        <v>8112</v>
      </c>
      <c r="B115" s="229" t="s">
        <v>599</v>
      </c>
      <c r="C115" s="232">
        <v>0</v>
      </c>
      <c r="D115" s="232">
        <v>11999500</v>
      </c>
      <c r="E115" s="232"/>
      <c r="F115" s="232"/>
      <c r="G115" s="232"/>
      <c r="H115" s="232"/>
      <c r="I115" s="232"/>
      <c r="J115" s="232"/>
      <c r="K115" s="231"/>
      <c r="L115" s="231"/>
      <c r="M115" s="240">
        <f t="shared" si="2"/>
        <v>0</v>
      </c>
      <c r="N115" s="240">
        <f t="shared" si="3"/>
        <v>11999500</v>
      </c>
      <c r="O115" s="240">
        <v>7</v>
      </c>
      <c r="P115" s="240">
        <v>7</v>
      </c>
      <c r="Q115" s="360"/>
    </row>
    <row r="116" spans="1:17" s="241" customFormat="1" x14ac:dyDescent="0.25">
      <c r="A116" s="228">
        <v>911</v>
      </c>
      <c r="B116" s="229" t="s">
        <v>778</v>
      </c>
      <c r="C116" s="237"/>
      <c r="D116" s="237"/>
      <c r="E116" s="237"/>
      <c r="F116" s="237"/>
      <c r="G116" s="237"/>
      <c r="H116" s="237"/>
      <c r="I116" s="237"/>
      <c r="J116" s="237"/>
      <c r="K116" s="231"/>
      <c r="L116" s="231"/>
      <c r="M116" s="240">
        <f t="shared" si="2"/>
        <v>0</v>
      </c>
      <c r="N116" s="240">
        <f t="shared" si="3"/>
        <v>0</v>
      </c>
      <c r="O116" s="240">
        <v>0</v>
      </c>
      <c r="P116" s="240">
        <v>0</v>
      </c>
      <c r="Q116" s="360"/>
    </row>
    <row r="117" spans="1:17" s="241" customFormat="1" ht="15" x14ac:dyDescent="0.25">
      <c r="A117" s="228">
        <v>0</v>
      </c>
      <c r="B117" s="229" t="s">
        <v>779</v>
      </c>
      <c r="C117" s="238"/>
      <c r="D117" s="238"/>
      <c r="E117" s="238"/>
      <c r="F117" s="238"/>
      <c r="G117" s="238"/>
      <c r="H117" s="238"/>
      <c r="I117" s="238"/>
      <c r="J117" s="238"/>
      <c r="K117" s="439"/>
      <c r="L117" s="439"/>
      <c r="M117" s="240">
        <f>C117+E117+I117+K117+G117</f>
        <v>0</v>
      </c>
      <c r="N117" s="240">
        <f>D117+F117+J117+L117+H117</f>
        <v>0</v>
      </c>
      <c r="O117" s="240">
        <v>6</v>
      </c>
      <c r="P117" s="240">
        <v>1</v>
      </c>
      <c r="Q117" s="360"/>
    </row>
    <row r="118" spans="1:17" s="241" customFormat="1" x14ac:dyDescent="0.25">
      <c r="A118" s="228">
        <v>0</v>
      </c>
      <c r="B118" s="229" t="s">
        <v>780</v>
      </c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40">
        <f t="shared" ref="M118:M123" si="4">C118+E118+I118+K118+G118</f>
        <v>0</v>
      </c>
      <c r="N118" s="240">
        <f t="shared" ref="N118:N125" si="5">D118+F118+J118+L118+H118</f>
        <v>0</v>
      </c>
      <c r="O118" s="240">
        <v>7</v>
      </c>
      <c r="P118" s="240">
        <v>2</v>
      </c>
      <c r="Q118" s="360"/>
    </row>
    <row r="119" spans="1:17" s="241" customFormat="1" x14ac:dyDescent="0.25">
      <c r="A119" s="228">
        <v>0</v>
      </c>
      <c r="B119" s="229" t="s">
        <v>781</v>
      </c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40">
        <f t="shared" si="4"/>
        <v>0</v>
      </c>
      <c r="N119" s="240">
        <f t="shared" si="5"/>
        <v>0</v>
      </c>
      <c r="O119" s="240">
        <v>6</v>
      </c>
      <c r="P119" s="240">
        <v>21</v>
      </c>
      <c r="Q119" s="360"/>
    </row>
    <row r="120" spans="1:17" s="241" customFormat="1" x14ac:dyDescent="0.25">
      <c r="A120" s="228">
        <v>0</v>
      </c>
      <c r="B120" s="229" t="s">
        <v>781</v>
      </c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40">
        <f t="shared" si="4"/>
        <v>0</v>
      </c>
      <c r="N120" s="240">
        <f t="shared" si="5"/>
        <v>0</v>
      </c>
      <c r="O120" s="240">
        <v>2</v>
      </c>
      <c r="P120" s="240">
        <v>21</v>
      </c>
      <c r="Q120" s="360"/>
    </row>
    <row r="121" spans="1:17" s="241" customFormat="1" x14ac:dyDescent="0.25">
      <c r="A121" s="228">
        <v>0</v>
      </c>
      <c r="B121" s="229" t="s">
        <v>884</v>
      </c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40">
        <f t="shared" si="4"/>
        <v>0</v>
      </c>
      <c r="N121" s="240">
        <f t="shared" si="5"/>
        <v>0</v>
      </c>
      <c r="O121" s="240">
        <v>2</v>
      </c>
      <c r="P121" s="240">
        <v>21</v>
      </c>
      <c r="Q121" s="360"/>
    </row>
    <row r="122" spans="1:17" s="241" customFormat="1" x14ac:dyDescent="0.25">
      <c r="A122" s="228">
        <v>0</v>
      </c>
      <c r="B122" s="229" t="s">
        <v>782</v>
      </c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  <c r="M122" s="240">
        <f t="shared" si="4"/>
        <v>0</v>
      </c>
      <c r="N122" s="240">
        <f t="shared" si="5"/>
        <v>0</v>
      </c>
      <c r="O122" s="240">
        <v>6</v>
      </c>
      <c r="P122" s="240">
        <v>21</v>
      </c>
      <c r="Q122" s="360"/>
    </row>
    <row r="123" spans="1:17" s="241" customFormat="1" x14ac:dyDescent="0.25">
      <c r="A123" s="228">
        <v>0</v>
      </c>
      <c r="B123" s="229">
        <v>0</v>
      </c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40">
        <f t="shared" si="4"/>
        <v>0</v>
      </c>
      <c r="N123" s="240">
        <f t="shared" si="5"/>
        <v>0</v>
      </c>
      <c r="O123" s="240">
        <v>0</v>
      </c>
      <c r="P123" s="240"/>
      <c r="Q123" s="360"/>
    </row>
    <row r="124" spans="1:17" s="241" customFormat="1" x14ac:dyDescent="0.25">
      <c r="A124" s="228">
        <v>0</v>
      </c>
      <c r="B124" s="229">
        <v>0</v>
      </c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40">
        <f t="shared" si="2"/>
        <v>0</v>
      </c>
      <c r="N124" s="240">
        <f t="shared" si="5"/>
        <v>0</v>
      </c>
      <c r="O124" s="240">
        <v>0</v>
      </c>
      <c r="P124" s="240">
        <v>0</v>
      </c>
      <c r="Q124" s="360"/>
    </row>
    <row r="125" spans="1:17" s="241" customFormat="1" x14ac:dyDescent="0.25">
      <c r="A125" s="228">
        <v>0</v>
      </c>
      <c r="B125" s="229">
        <v>0</v>
      </c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40">
        <f t="shared" si="2"/>
        <v>0</v>
      </c>
      <c r="N125" s="240">
        <f t="shared" si="5"/>
        <v>0</v>
      </c>
      <c r="O125" s="240">
        <v>0</v>
      </c>
      <c r="P125" s="240">
        <v>0</v>
      </c>
      <c r="Q125" s="360"/>
    </row>
    <row r="126" spans="1:17" s="241" customFormat="1" x14ac:dyDescent="0.25">
      <c r="A126" s="228">
        <v>0</v>
      </c>
      <c r="B126" s="229">
        <v>0</v>
      </c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40">
        <f t="shared" si="2"/>
        <v>0</v>
      </c>
      <c r="N126" s="240">
        <f t="shared" si="3"/>
        <v>0</v>
      </c>
      <c r="O126" s="240">
        <v>0</v>
      </c>
      <c r="P126" s="240">
        <v>0</v>
      </c>
      <c r="Q126" s="360"/>
    </row>
    <row r="127" spans="1:17" s="241" customFormat="1" x14ac:dyDescent="0.25">
      <c r="A127" s="228">
        <v>0</v>
      </c>
      <c r="B127" s="229">
        <v>0</v>
      </c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40">
        <f t="shared" si="2"/>
        <v>0</v>
      </c>
      <c r="N127" s="240">
        <f t="shared" si="3"/>
        <v>0</v>
      </c>
      <c r="O127" s="240">
        <v>0</v>
      </c>
      <c r="P127" s="240">
        <v>0</v>
      </c>
      <c r="Q127" s="360"/>
    </row>
    <row r="128" spans="1:17" s="241" customFormat="1" x14ac:dyDescent="0.25">
      <c r="A128" s="228">
        <v>0</v>
      </c>
      <c r="B128" s="229">
        <v>0</v>
      </c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40">
        <f t="shared" si="2"/>
        <v>0</v>
      </c>
      <c r="N128" s="240">
        <f t="shared" si="3"/>
        <v>0</v>
      </c>
      <c r="O128" s="240">
        <v>0</v>
      </c>
      <c r="P128" s="240">
        <v>0</v>
      </c>
      <c r="Q128" s="360"/>
    </row>
    <row r="129" spans="1:17" s="241" customFormat="1" x14ac:dyDescent="0.25">
      <c r="A129" s="228">
        <v>0</v>
      </c>
      <c r="B129" s="229">
        <v>0</v>
      </c>
      <c r="C129" s="231"/>
      <c r="D129" s="231"/>
      <c r="E129" s="231"/>
      <c r="F129" s="231"/>
      <c r="G129" s="231"/>
      <c r="H129" s="231"/>
      <c r="I129" s="231"/>
      <c r="J129" s="231"/>
      <c r="K129" s="231"/>
      <c r="L129" s="231"/>
      <c r="M129" s="240">
        <f t="shared" si="2"/>
        <v>0</v>
      </c>
      <c r="N129" s="240">
        <f t="shared" si="3"/>
        <v>0</v>
      </c>
      <c r="O129" s="240">
        <v>0</v>
      </c>
      <c r="P129" s="240">
        <v>0</v>
      </c>
      <c r="Q129" s="360"/>
    </row>
    <row r="130" spans="1:17" s="241" customFormat="1" x14ac:dyDescent="0.25">
      <c r="A130" s="228"/>
      <c r="B130" s="229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40">
        <f t="shared" si="2"/>
        <v>0</v>
      </c>
      <c r="N130" s="240">
        <f t="shared" si="3"/>
        <v>0</v>
      </c>
      <c r="O130" s="240">
        <v>0</v>
      </c>
      <c r="P130" s="240">
        <v>0</v>
      </c>
      <c r="Q130" s="360"/>
    </row>
    <row r="131" spans="1:17" s="222" customFormat="1" x14ac:dyDescent="0.2">
      <c r="A131" s="243"/>
      <c r="B131" s="244" t="s">
        <v>783</v>
      </c>
      <c r="C131" s="245">
        <f>SUBTOTAL(9,C10:C130)</f>
        <v>70867955297</v>
      </c>
      <c r="D131" s="245">
        <f>SUBTOTAL(9,D10:D130)</f>
        <v>73429590592</v>
      </c>
      <c r="E131" s="245">
        <f t="shared" ref="E131:N131" si="6">SUBTOTAL(9,E10:E130)</f>
        <v>0</v>
      </c>
      <c r="F131" s="245">
        <f t="shared" si="6"/>
        <v>0</v>
      </c>
      <c r="G131" s="245">
        <f>SUBTOTAL(9,G10:G130)</f>
        <v>0</v>
      </c>
      <c r="H131" s="245">
        <f>SUBTOTAL(9,H10:H130)</f>
        <v>0</v>
      </c>
      <c r="I131" s="245">
        <f>SUBTOTAL(9,I10:I130)</f>
        <v>0</v>
      </c>
      <c r="J131" s="245">
        <f>SUBTOTAL(9,J10:J130)</f>
        <v>0</v>
      </c>
      <c r="K131" s="245">
        <f t="shared" si="6"/>
        <v>0</v>
      </c>
      <c r="L131" s="245">
        <f t="shared" si="6"/>
        <v>0</v>
      </c>
      <c r="M131" s="246">
        <f>SUBTOTAL(9,M10:M130)</f>
        <v>70867955297</v>
      </c>
      <c r="N131" s="246">
        <f t="shared" si="6"/>
        <v>73429590592</v>
      </c>
      <c r="O131" s="246">
        <v>0</v>
      </c>
      <c r="P131" s="246">
        <v>0</v>
      </c>
      <c r="Q131" s="220"/>
    </row>
    <row r="132" spans="1:17" s="222" customFormat="1" x14ac:dyDescent="0.2">
      <c r="A132" s="247"/>
      <c r="B132" s="248" t="s">
        <v>784</v>
      </c>
      <c r="C132" s="249">
        <f>IF(C9+C131&gt;D9+D131,C9+C131-D9-D131,0)</f>
        <v>0</v>
      </c>
      <c r="D132" s="249">
        <f>IF(D9+D131&gt;C9+C131,D9+D131-C9-C131,0)</f>
        <v>2116800087</v>
      </c>
      <c r="E132" s="249">
        <f>IF(E9+E131&gt;F9+F131,E9+E131-F9-F131,0)</f>
        <v>7188559960</v>
      </c>
      <c r="F132" s="249">
        <f>IF(F9+F131&gt;E9+E131,F9+F131-E9-E131,0)</f>
        <v>0</v>
      </c>
      <c r="G132" s="249">
        <f>IF(G9+G131&gt;H9+H131,G9+G131-H9-H131,0)</f>
        <v>0</v>
      </c>
      <c r="H132" s="249">
        <f>IF(H9+H131&gt;G9+G131,H9+H131-G9-G131,0)</f>
        <v>0</v>
      </c>
      <c r="I132" s="249">
        <f>IF(I9+I131&gt;J9+J131,I9+I131-J9-J131,0)</f>
        <v>0</v>
      </c>
      <c r="J132" s="249">
        <f>IF(J9+J131&gt;I9+I131,J9+J131-I9-I131,0)</f>
        <v>0</v>
      </c>
      <c r="K132" s="249">
        <f>IF(K9+K131&gt;L9+L131,K9+K131-L9-L131,0)</f>
        <v>0</v>
      </c>
      <c r="L132" s="249">
        <f>IF(L9+L131&gt;K9+K131,L9+L131-K9-K131,0)</f>
        <v>0</v>
      </c>
      <c r="M132" s="250">
        <f>IF(M9+M131&gt;N9+N131,M9+M131-N9-N131,0)</f>
        <v>5071759873</v>
      </c>
      <c r="N132" s="250">
        <f>IF(N9+N131&gt;M9+M131,N9+N131-M9-M131,0)</f>
        <v>0</v>
      </c>
      <c r="O132" s="250">
        <v>0</v>
      </c>
      <c r="P132" s="250">
        <v>0</v>
      </c>
      <c r="Q132" s="220"/>
    </row>
    <row r="133" spans="1:17" s="222" customFormat="1" x14ac:dyDescent="0.2">
      <c r="A133" s="251"/>
      <c r="B133" s="252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4">
        <f>SUBTOTAL(9,M10:M132)</f>
        <v>75939715170</v>
      </c>
      <c r="N133" s="254">
        <f>SUBTOTAL(9,N10:N132)</f>
        <v>73429590592</v>
      </c>
      <c r="O133" s="273"/>
      <c r="P133" s="273"/>
      <c r="Q133" s="220"/>
    </row>
    <row r="134" spans="1:17" s="260" customFormat="1" x14ac:dyDescent="0.2">
      <c r="A134" s="255"/>
      <c r="B134" s="256" t="s">
        <v>785</v>
      </c>
      <c r="C134" s="257">
        <f>'SL CDKT'!C10</f>
        <v>503798632</v>
      </c>
      <c r="D134" s="258"/>
      <c r="E134" s="257">
        <f>'SL CDKT'!C14</f>
        <v>4437177857</v>
      </c>
      <c r="F134" s="258"/>
      <c r="G134" s="259">
        <f>'SL CDKT'!C15</f>
        <v>0</v>
      </c>
      <c r="H134" s="258"/>
      <c r="I134" s="258">
        <f>BCDKT!H15</f>
        <v>0</v>
      </c>
      <c r="K134" s="257"/>
      <c r="L134" s="258"/>
      <c r="M134" s="261"/>
      <c r="N134" s="262"/>
      <c r="O134" s="259"/>
      <c r="P134" s="259"/>
      <c r="Q134" s="362"/>
    </row>
    <row r="135" spans="1:17" s="223" customFormat="1" x14ac:dyDescent="0.2">
      <c r="A135" s="263"/>
      <c r="B135" s="263" t="s">
        <v>786</v>
      </c>
      <c r="C135" s="264">
        <f>C132-C134</f>
        <v>-503798632</v>
      </c>
      <c r="D135" s="258"/>
      <c r="E135" s="264">
        <f>E132-E134</f>
        <v>2751382103</v>
      </c>
      <c r="F135" s="258"/>
      <c r="G135" s="351">
        <f>G132-G134</f>
        <v>0</v>
      </c>
      <c r="H135" s="351"/>
      <c r="I135" s="351">
        <f>I134-I132</f>
        <v>0</v>
      </c>
      <c r="J135" s="351"/>
      <c r="K135" s="264"/>
      <c r="L135" s="258"/>
      <c r="M135" s="265"/>
      <c r="N135" s="262"/>
      <c r="O135" s="288"/>
      <c r="P135" s="288"/>
      <c r="Q135" s="363"/>
    </row>
    <row r="136" spans="1:17" s="239" customFormat="1" x14ac:dyDescent="0.2">
      <c r="A136" s="266"/>
      <c r="B136" s="267"/>
      <c r="C136" s="268"/>
      <c r="D136" s="269"/>
      <c r="E136" s="268"/>
      <c r="F136" s="269"/>
      <c r="G136" s="269"/>
      <c r="H136" s="269"/>
      <c r="I136" s="269"/>
      <c r="J136" s="269"/>
      <c r="K136" s="268"/>
      <c r="L136" s="269"/>
      <c r="M136" s="270"/>
      <c r="N136" s="261"/>
      <c r="O136" s="289"/>
      <c r="P136" s="289"/>
      <c r="Q136" s="364"/>
    </row>
    <row r="137" spans="1:17" s="239" customFormat="1" x14ac:dyDescent="0.2">
      <c r="A137" s="266"/>
      <c r="B137" s="267"/>
      <c r="C137" s="268"/>
      <c r="D137" s="269"/>
      <c r="E137" s="268"/>
      <c r="F137" s="269"/>
      <c r="G137" s="269"/>
      <c r="H137" s="269"/>
      <c r="I137" s="269"/>
      <c r="J137" s="269"/>
      <c r="K137" s="268"/>
      <c r="L137" s="269"/>
      <c r="M137" s="270">
        <f>N131-M131</f>
        <v>2561635295</v>
      </c>
      <c r="N137" s="261"/>
      <c r="O137" s="289"/>
      <c r="P137" s="289"/>
      <c r="Q137" s="364"/>
    </row>
    <row r="138" spans="1:17" s="239" customFormat="1" x14ac:dyDescent="0.2">
      <c r="A138" s="266"/>
      <c r="B138" s="267"/>
      <c r="C138" s="268"/>
      <c r="D138" s="269"/>
      <c r="E138" s="268"/>
      <c r="F138" s="268"/>
      <c r="G138" s="268"/>
      <c r="H138" s="268"/>
      <c r="I138" s="269"/>
      <c r="J138" s="269"/>
      <c r="K138" s="268"/>
      <c r="L138" s="269"/>
      <c r="M138" s="270"/>
      <c r="N138" s="261"/>
      <c r="O138" s="289"/>
      <c r="P138" s="289"/>
      <c r="Q138" s="364"/>
    </row>
    <row r="139" spans="1:17" s="239" customFormat="1" x14ac:dyDescent="0.2">
      <c r="A139" s="266"/>
      <c r="B139" s="267"/>
      <c r="C139" s="268">
        <f>E132-D132</f>
        <v>5071759873</v>
      </c>
      <c r="D139" s="269"/>
      <c r="E139" s="268">
        <f>E132-D132</f>
        <v>5071759873</v>
      </c>
      <c r="F139" s="269"/>
      <c r="G139" s="269"/>
      <c r="H139" s="269"/>
      <c r="I139" s="269"/>
      <c r="J139" s="269"/>
      <c r="K139" s="268"/>
      <c r="L139" s="269"/>
      <c r="M139" s="270"/>
      <c r="N139" s="261"/>
      <c r="O139" s="289"/>
      <c r="P139" s="289"/>
      <c r="Q139" s="364"/>
    </row>
    <row r="140" spans="1:17" s="239" customFormat="1" x14ac:dyDescent="0.2">
      <c r="A140" s="266"/>
      <c r="B140" s="224"/>
      <c r="C140" s="271">
        <f>C134+E134</f>
        <v>4940976489</v>
      </c>
      <c r="D140" s="272"/>
      <c r="E140" s="271"/>
      <c r="F140" s="272"/>
      <c r="G140" s="272"/>
      <c r="H140" s="272"/>
      <c r="I140" s="272"/>
      <c r="J140" s="272"/>
      <c r="K140" s="271"/>
      <c r="L140" s="272"/>
      <c r="M140" s="265"/>
      <c r="N140" s="262"/>
      <c r="O140" s="289"/>
      <c r="P140" s="289"/>
      <c r="Q140" s="364"/>
    </row>
    <row r="141" spans="1:17" x14ac:dyDescent="0.2">
      <c r="C141" s="211">
        <f>C139-C140</f>
        <v>130783384</v>
      </c>
    </row>
  </sheetData>
  <autoFilter ref="A9:P135"/>
  <mergeCells count="8">
    <mergeCell ref="A3:D3"/>
    <mergeCell ref="E7:F7"/>
    <mergeCell ref="G7:H7"/>
    <mergeCell ref="I7:J7"/>
    <mergeCell ref="A4:P4"/>
    <mergeCell ref="A5:P5"/>
    <mergeCell ref="A7:A8"/>
    <mergeCell ref="B7:B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6" tint="-0.249977111117893"/>
  </sheetPr>
  <dimension ref="A1:O70"/>
  <sheetViews>
    <sheetView showGridLines="0" view="pageLayout" topLeftCell="A45" zoomScaleNormal="100" zoomScaleSheetLayoutView="100" workbookViewId="0">
      <selection activeCell="B62" sqref="B62"/>
    </sheetView>
  </sheetViews>
  <sheetFormatPr defaultRowHeight="13.5" x14ac:dyDescent="0.2"/>
  <cols>
    <col min="1" max="1" width="4" style="136" customWidth="1"/>
    <col min="2" max="2" width="42.7109375" style="136" customWidth="1"/>
    <col min="3" max="3" width="1" style="136" customWidth="1"/>
    <col min="4" max="4" width="4.85546875" style="146" customWidth="1"/>
    <col min="5" max="5" width="4.85546875" style="136" hidden="1" customWidth="1"/>
    <col min="6" max="6" width="2" style="136" hidden="1" customWidth="1"/>
    <col min="7" max="7" width="16.85546875" style="173" bestFit="1" customWidth="1"/>
    <col min="8" max="8" width="1" style="136" customWidth="1"/>
    <col min="9" max="9" width="16.7109375" style="136" customWidth="1"/>
    <col min="10" max="10" width="19.7109375" style="136" customWidth="1"/>
    <col min="11" max="11" width="20.5703125" style="136" customWidth="1"/>
    <col min="12" max="256" width="9.140625" style="136"/>
    <col min="257" max="257" width="4" style="136" customWidth="1"/>
    <col min="258" max="258" width="42.7109375" style="136" customWidth="1"/>
    <col min="259" max="259" width="1" style="136" customWidth="1"/>
    <col min="260" max="260" width="4.85546875" style="136" customWidth="1"/>
    <col min="261" max="262" width="0" style="136" hidden="1" customWidth="1"/>
    <col min="263" max="263" width="16.85546875" style="136" bestFit="1" customWidth="1"/>
    <col min="264" max="264" width="1" style="136" customWidth="1"/>
    <col min="265" max="265" width="16.7109375" style="136" customWidth="1"/>
    <col min="266" max="266" width="19.7109375" style="136" customWidth="1"/>
    <col min="267" max="267" width="20.5703125" style="136" customWidth="1"/>
    <col min="268" max="512" width="9.140625" style="136"/>
    <col min="513" max="513" width="4" style="136" customWidth="1"/>
    <col min="514" max="514" width="42.7109375" style="136" customWidth="1"/>
    <col min="515" max="515" width="1" style="136" customWidth="1"/>
    <col min="516" max="516" width="4.85546875" style="136" customWidth="1"/>
    <col min="517" max="518" width="0" style="136" hidden="1" customWidth="1"/>
    <col min="519" max="519" width="16.85546875" style="136" bestFit="1" customWidth="1"/>
    <col min="520" max="520" width="1" style="136" customWidth="1"/>
    <col min="521" max="521" width="16.7109375" style="136" customWidth="1"/>
    <col min="522" max="522" width="19.7109375" style="136" customWidth="1"/>
    <col min="523" max="523" width="20.5703125" style="136" customWidth="1"/>
    <col min="524" max="768" width="9.140625" style="136"/>
    <col min="769" max="769" width="4" style="136" customWidth="1"/>
    <col min="770" max="770" width="42.7109375" style="136" customWidth="1"/>
    <col min="771" max="771" width="1" style="136" customWidth="1"/>
    <col min="772" max="772" width="4.85546875" style="136" customWidth="1"/>
    <col min="773" max="774" width="0" style="136" hidden="1" customWidth="1"/>
    <col min="775" max="775" width="16.85546875" style="136" bestFit="1" customWidth="1"/>
    <col min="776" max="776" width="1" style="136" customWidth="1"/>
    <col min="777" max="777" width="16.7109375" style="136" customWidth="1"/>
    <col min="778" max="778" width="19.7109375" style="136" customWidth="1"/>
    <col min="779" max="779" width="20.5703125" style="136" customWidth="1"/>
    <col min="780" max="1024" width="9.140625" style="136"/>
    <col min="1025" max="1025" width="4" style="136" customWidth="1"/>
    <col min="1026" max="1026" width="42.7109375" style="136" customWidth="1"/>
    <col min="1027" max="1027" width="1" style="136" customWidth="1"/>
    <col min="1028" max="1028" width="4.85546875" style="136" customWidth="1"/>
    <col min="1029" max="1030" width="0" style="136" hidden="1" customWidth="1"/>
    <col min="1031" max="1031" width="16.85546875" style="136" bestFit="1" customWidth="1"/>
    <col min="1032" max="1032" width="1" style="136" customWidth="1"/>
    <col min="1033" max="1033" width="16.7109375" style="136" customWidth="1"/>
    <col min="1034" max="1034" width="19.7109375" style="136" customWidth="1"/>
    <col min="1035" max="1035" width="20.5703125" style="136" customWidth="1"/>
    <col min="1036" max="1280" width="9.140625" style="136"/>
    <col min="1281" max="1281" width="4" style="136" customWidth="1"/>
    <col min="1282" max="1282" width="42.7109375" style="136" customWidth="1"/>
    <col min="1283" max="1283" width="1" style="136" customWidth="1"/>
    <col min="1284" max="1284" width="4.85546875" style="136" customWidth="1"/>
    <col min="1285" max="1286" width="0" style="136" hidden="1" customWidth="1"/>
    <col min="1287" max="1287" width="16.85546875" style="136" bestFit="1" customWidth="1"/>
    <col min="1288" max="1288" width="1" style="136" customWidth="1"/>
    <col min="1289" max="1289" width="16.7109375" style="136" customWidth="1"/>
    <col min="1290" max="1290" width="19.7109375" style="136" customWidth="1"/>
    <col min="1291" max="1291" width="20.5703125" style="136" customWidth="1"/>
    <col min="1292" max="1536" width="9.140625" style="136"/>
    <col min="1537" max="1537" width="4" style="136" customWidth="1"/>
    <col min="1538" max="1538" width="42.7109375" style="136" customWidth="1"/>
    <col min="1539" max="1539" width="1" style="136" customWidth="1"/>
    <col min="1540" max="1540" width="4.85546875" style="136" customWidth="1"/>
    <col min="1541" max="1542" width="0" style="136" hidden="1" customWidth="1"/>
    <col min="1543" max="1543" width="16.85546875" style="136" bestFit="1" customWidth="1"/>
    <col min="1544" max="1544" width="1" style="136" customWidth="1"/>
    <col min="1545" max="1545" width="16.7109375" style="136" customWidth="1"/>
    <col min="1546" max="1546" width="19.7109375" style="136" customWidth="1"/>
    <col min="1547" max="1547" width="20.5703125" style="136" customWidth="1"/>
    <col min="1548" max="1792" width="9.140625" style="136"/>
    <col min="1793" max="1793" width="4" style="136" customWidth="1"/>
    <col min="1794" max="1794" width="42.7109375" style="136" customWidth="1"/>
    <col min="1795" max="1795" width="1" style="136" customWidth="1"/>
    <col min="1796" max="1796" width="4.85546875" style="136" customWidth="1"/>
    <col min="1797" max="1798" width="0" style="136" hidden="1" customWidth="1"/>
    <col min="1799" max="1799" width="16.85546875" style="136" bestFit="1" customWidth="1"/>
    <col min="1800" max="1800" width="1" style="136" customWidth="1"/>
    <col min="1801" max="1801" width="16.7109375" style="136" customWidth="1"/>
    <col min="1802" max="1802" width="19.7109375" style="136" customWidth="1"/>
    <col min="1803" max="1803" width="20.5703125" style="136" customWidth="1"/>
    <col min="1804" max="2048" width="9.140625" style="136"/>
    <col min="2049" max="2049" width="4" style="136" customWidth="1"/>
    <col min="2050" max="2050" width="42.7109375" style="136" customWidth="1"/>
    <col min="2051" max="2051" width="1" style="136" customWidth="1"/>
    <col min="2052" max="2052" width="4.85546875" style="136" customWidth="1"/>
    <col min="2053" max="2054" width="0" style="136" hidden="1" customWidth="1"/>
    <col min="2055" max="2055" width="16.85546875" style="136" bestFit="1" customWidth="1"/>
    <col min="2056" max="2056" width="1" style="136" customWidth="1"/>
    <col min="2057" max="2057" width="16.7109375" style="136" customWidth="1"/>
    <col min="2058" max="2058" width="19.7109375" style="136" customWidth="1"/>
    <col min="2059" max="2059" width="20.5703125" style="136" customWidth="1"/>
    <col min="2060" max="2304" width="9.140625" style="136"/>
    <col min="2305" max="2305" width="4" style="136" customWidth="1"/>
    <col min="2306" max="2306" width="42.7109375" style="136" customWidth="1"/>
    <col min="2307" max="2307" width="1" style="136" customWidth="1"/>
    <col min="2308" max="2308" width="4.85546875" style="136" customWidth="1"/>
    <col min="2309" max="2310" width="0" style="136" hidden="1" customWidth="1"/>
    <col min="2311" max="2311" width="16.85546875" style="136" bestFit="1" customWidth="1"/>
    <col min="2312" max="2312" width="1" style="136" customWidth="1"/>
    <col min="2313" max="2313" width="16.7109375" style="136" customWidth="1"/>
    <col min="2314" max="2314" width="19.7109375" style="136" customWidth="1"/>
    <col min="2315" max="2315" width="20.5703125" style="136" customWidth="1"/>
    <col min="2316" max="2560" width="9.140625" style="136"/>
    <col min="2561" max="2561" width="4" style="136" customWidth="1"/>
    <col min="2562" max="2562" width="42.7109375" style="136" customWidth="1"/>
    <col min="2563" max="2563" width="1" style="136" customWidth="1"/>
    <col min="2564" max="2564" width="4.85546875" style="136" customWidth="1"/>
    <col min="2565" max="2566" width="0" style="136" hidden="1" customWidth="1"/>
    <col min="2567" max="2567" width="16.85546875" style="136" bestFit="1" customWidth="1"/>
    <col min="2568" max="2568" width="1" style="136" customWidth="1"/>
    <col min="2569" max="2569" width="16.7109375" style="136" customWidth="1"/>
    <col min="2570" max="2570" width="19.7109375" style="136" customWidth="1"/>
    <col min="2571" max="2571" width="20.5703125" style="136" customWidth="1"/>
    <col min="2572" max="2816" width="9.140625" style="136"/>
    <col min="2817" max="2817" width="4" style="136" customWidth="1"/>
    <col min="2818" max="2818" width="42.7109375" style="136" customWidth="1"/>
    <col min="2819" max="2819" width="1" style="136" customWidth="1"/>
    <col min="2820" max="2820" width="4.85546875" style="136" customWidth="1"/>
    <col min="2821" max="2822" width="0" style="136" hidden="1" customWidth="1"/>
    <col min="2823" max="2823" width="16.85546875" style="136" bestFit="1" customWidth="1"/>
    <col min="2824" max="2824" width="1" style="136" customWidth="1"/>
    <col min="2825" max="2825" width="16.7109375" style="136" customWidth="1"/>
    <col min="2826" max="2826" width="19.7109375" style="136" customWidth="1"/>
    <col min="2827" max="2827" width="20.5703125" style="136" customWidth="1"/>
    <col min="2828" max="3072" width="9.140625" style="136"/>
    <col min="3073" max="3073" width="4" style="136" customWidth="1"/>
    <col min="3074" max="3074" width="42.7109375" style="136" customWidth="1"/>
    <col min="3075" max="3075" width="1" style="136" customWidth="1"/>
    <col min="3076" max="3076" width="4.85546875" style="136" customWidth="1"/>
    <col min="3077" max="3078" width="0" style="136" hidden="1" customWidth="1"/>
    <col min="3079" max="3079" width="16.85546875" style="136" bestFit="1" customWidth="1"/>
    <col min="3080" max="3080" width="1" style="136" customWidth="1"/>
    <col min="3081" max="3081" width="16.7109375" style="136" customWidth="1"/>
    <col min="3082" max="3082" width="19.7109375" style="136" customWidth="1"/>
    <col min="3083" max="3083" width="20.5703125" style="136" customWidth="1"/>
    <col min="3084" max="3328" width="9.140625" style="136"/>
    <col min="3329" max="3329" width="4" style="136" customWidth="1"/>
    <col min="3330" max="3330" width="42.7109375" style="136" customWidth="1"/>
    <col min="3331" max="3331" width="1" style="136" customWidth="1"/>
    <col min="3332" max="3332" width="4.85546875" style="136" customWidth="1"/>
    <col min="3333" max="3334" width="0" style="136" hidden="1" customWidth="1"/>
    <col min="3335" max="3335" width="16.85546875" style="136" bestFit="1" customWidth="1"/>
    <col min="3336" max="3336" width="1" style="136" customWidth="1"/>
    <col min="3337" max="3337" width="16.7109375" style="136" customWidth="1"/>
    <col min="3338" max="3338" width="19.7109375" style="136" customWidth="1"/>
    <col min="3339" max="3339" width="20.5703125" style="136" customWidth="1"/>
    <col min="3340" max="3584" width="9.140625" style="136"/>
    <col min="3585" max="3585" width="4" style="136" customWidth="1"/>
    <col min="3586" max="3586" width="42.7109375" style="136" customWidth="1"/>
    <col min="3587" max="3587" width="1" style="136" customWidth="1"/>
    <col min="3588" max="3588" width="4.85546875" style="136" customWidth="1"/>
    <col min="3589" max="3590" width="0" style="136" hidden="1" customWidth="1"/>
    <col min="3591" max="3591" width="16.85546875" style="136" bestFit="1" customWidth="1"/>
    <col min="3592" max="3592" width="1" style="136" customWidth="1"/>
    <col min="3593" max="3593" width="16.7109375" style="136" customWidth="1"/>
    <col min="3594" max="3594" width="19.7109375" style="136" customWidth="1"/>
    <col min="3595" max="3595" width="20.5703125" style="136" customWidth="1"/>
    <col min="3596" max="3840" width="9.140625" style="136"/>
    <col min="3841" max="3841" width="4" style="136" customWidth="1"/>
    <col min="3842" max="3842" width="42.7109375" style="136" customWidth="1"/>
    <col min="3843" max="3843" width="1" style="136" customWidth="1"/>
    <col min="3844" max="3844" width="4.85546875" style="136" customWidth="1"/>
    <col min="3845" max="3846" width="0" style="136" hidden="1" customWidth="1"/>
    <col min="3847" max="3847" width="16.85546875" style="136" bestFit="1" customWidth="1"/>
    <col min="3848" max="3848" width="1" style="136" customWidth="1"/>
    <col min="3849" max="3849" width="16.7109375" style="136" customWidth="1"/>
    <col min="3850" max="3850" width="19.7109375" style="136" customWidth="1"/>
    <col min="3851" max="3851" width="20.5703125" style="136" customWidth="1"/>
    <col min="3852" max="4096" width="9.140625" style="136"/>
    <col min="4097" max="4097" width="4" style="136" customWidth="1"/>
    <col min="4098" max="4098" width="42.7109375" style="136" customWidth="1"/>
    <col min="4099" max="4099" width="1" style="136" customWidth="1"/>
    <col min="4100" max="4100" width="4.85546875" style="136" customWidth="1"/>
    <col min="4101" max="4102" width="0" style="136" hidden="1" customWidth="1"/>
    <col min="4103" max="4103" width="16.85546875" style="136" bestFit="1" customWidth="1"/>
    <col min="4104" max="4104" width="1" style="136" customWidth="1"/>
    <col min="4105" max="4105" width="16.7109375" style="136" customWidth="1"/>
    <col min="4106" max="4106" width="19.7109375" style="136" customWidth="1"/>
    <col min="4107" max="4107" width="20.5703125" style="136" customWidth="1"/>
    <col min="4108" max="4352" width="9.140625" style="136"/>
    <col min="4353" max="4353" width="4" style="136" customWidth="1"/>
    <col min="4354" max="4354" width="42.7109375" style="136" customWidth="1"/>
    <col min="4355" max="4355" width="1" style="136" customWidth="1"/>
    <col min="4356" max="4356" width="4.85546875" style="136" customWidth="1"/>
    <col min="4357" max="4358" width="0" style="136" hidden="1" customWidth="1"/>
    <col min="4359" max="4359" width="16.85546875" style="136" bestFit="1" customWidth="1"/>
    <col min="4360" max="4360" width="1" style="136" customWidth="1"/>
    <col min="4361" max="4361" width="16.7109375" style="136" customWidth="1"/>
    <col min="4362" max="4362" width="19.7109375" style="136" customWidth="1"/>
    <col min="4363" max="4363" width="20.5703125" style="136" customWidth="1"/>
    <col min="4364" max="4608" width="9.140625" style="136"/>
    <col min="4609" max="4609" width="4" style="136" customWidth="1"/>
    <col min="4610" max="4610" width="42.7109375" style="136" customWidth="1"/>
    <col min="4611" max="4611" width="1" style="136" customWidth="1"/>
    <col min="4612" max="4612" width="4.85546875" style="136" customWidth="1"/>
    <col min="4613" max="4614" width="0" style="136" hidden="1" customWidth="1"/>
    <col min="4615" max="4615" width="16.85546875" style="136" bestFit="1" customWidth="1"/>
    <col min="4616" max="4616" width="1" style="136" customWidth="1"/>
    <col min="4617" max="4617" width="16.7109375" style="136" customWidth="1"/>
    <col min="4618" max="4618" width="19.7109375" style="136" customWidth="1"/>
    <col min="4619" max="4619" width="20.5703125" style="136" customWidth="1"/>
    <col min="4620" max="4864" width="9.140625" style="136"/>
    <col min="4865" max="4865" width="4" style="136" customWidth="1"/>
    <col min="4866" max="4866" width="42.7109375" style="136" customWidth="1"/>
    <col min="4867" max="4867" width="1" style="136" customWidth="1"/>
    <col min="4868" max="4868" width="4.85546875" style="136" customWidth="1"/>
    <col min="4869" max="4870" width="0" style="136" hidden="1" customWidth="1"/>
    <col min="4871" max="4871" width="16.85546875" style="136" bestFit="1" customWidth="1"/>
    <col min="4872" max="4872" width="1" style="136" customWidth="1"/>
    <col min="4873" max="4873" width="16.7109375" style="136" customWidth="1"/>
    <col min="4874" max="4874" width="19.7109375" style="136" customWidth="1"/>
    <col min="4875" max="4875" width="20.5703125" style="136" customWidth="1"/>
    <col min="4876" max="5120" width="9.140625" style="136"/>
    <col min="5121" max="5121" width="4" style="136" customWidth="1"/>
    <col min="5122" max="5122" width="42.7109375" style="136" customWidth="1"/>
    <col min="5123" max="5123" width="1" style="136" customWidth="1"/>
    <col min="5124" max="5124" width="4.85546875" style="136" customWidth="1"/>
    <col min="5125" max="5126" width="0" style="136" hidden="1" customWidth="1"/>
    <col min="5127" max="5127" width="16.85546875" style="136" bestFit="1" customWidth="1"/>
    <col min="5128" max="5128" width="1" style="136" customWidth="1"/>
    <col min="5129" max="5129" width="16.7109375" style="136" customWidth="1"/>
    <col min="5130" max="5130" width="19.7109375" style="136" customWidth="1"/>
    <col min="5131" max="5131" width="20.5703125" style="136" customWidth="1"/>
    <col min="5132" max="5376" width="9.140625" style="136"/>
    <col min="5377" max="5377" width="4" style="136" customWidth="1"/>
    <col min="5378" max="5378" width="42.7109375" style="136" customWidth="1"/>
    <col min="5379" max="5379" width="1" style="136" customWidth="1"/>
    <col min="5380" max="5380" width="4.85546875" style="136" customWidth="1"/>
    <col min="5381" max="5382" width="0" style="136" hidden="1" customWidth="1"/>
    <col min="5383" max="5383" width="16.85546875" style="136" bestFit="1" customWidth="1"/>
    <col min="5384" max="5384" width="1" style="136" customWidth="1"/>
    <col min="5385" max="5385" width="16.7109375" style="136" customWidth="1"/>
    <col min="5386" max="5386" width="19.7109375" style="136" customWidth="1"/>
    <col min="5387" max="5387" width="20.5703125" style="136" customWidth="1"/>
    <col min="5388" max="5632" width="9.140625" style="136"/>
    <col min="5633" max="5633" width="4" style="136" customWidth="1"/>
    <col min="5634" max="5634" width="42.7109375" style="136" customWidth="1"/>
    <col min="5635" max="5635" width="1" style="136" customWidth="1"/>
    <col min="5636" max="5636" width="4.85546875" style="136" customWidth="1"/>
    <col min="5637" max="5638" width="0" style="136" hidden="1" customWidth="1"/>
    <col min="5639" max="5639" width="16.85546875" style="136" bestFit="1" customWidth="1"/>
    <col min="5640" max="5640" width="1" style="136" customWidth="1"/>
    <col min="5641" max="5641" width="16.7109375" style="136" customWidth="1"/>
    <col min="5642" max="5642" width="19.7109375" style="136" customWidth="1"/>
    <col min="5643" max="5643" width="20.5703125" style="136" customWidth="1"/>
    <col min="5644" max="5888" width="9.140625" style="136"/>
    <col min="5889" max="5889" width="4" style="136" customWidth="1"/>
    <col min="5890" max="5890" width="42.7109375" style="136" customWidth="1"/>
    <col min="5891" max="5891" width="1" style="136" customWidth="1"/>
    <col min="5892" max="5892" width="4.85546875" style="136" customWidth="1"/>
    <col min="5893" max="5894" width="0" style="136" hidden="1" customWidth="1"/>
    <col min="5895" max="5895" width="16.85546875" style="136" bestFit="1" customWidth="1"/>
    <col min="5896" max="5896" width="1" style="136" customWidth="1"/>
    <col min="5897" max="5897" width="16.7109375" style="136" customWidth="1"/>
    <col min="5898" max="5898" width="19.7109375" style="136" customWidth="1"/>
    <col min="5899" max="5899" width="20.5703125" style="136" customWidth="1"/>
    <col min="5900" max="6144" width="9.140625" style="136"/>
    <col min="6145" max="6145" width="4" style="136" customWidth="1"/>
    <col min="6146" max="6146" width="42.7109375" style="136" customWidth="1"/>
    <col min="6147" max="6147" width="1" style="136" customWidth="1"/>
    <col min="6148" max="6148" width="4.85546875" style="136" customWidth="1"/>
    <col min="6149" max="6150" width="0" style="136" hidden="1" customWidth="1"/>
    <col min="6151" max="6151" width="16.85546875" style="136" bestFit="1" customWidth="1"/>
    <col min="6152" max="6152" width="1" style="136" customWidth="1"/>
    <col min="6153" max="6153" width="16.7109375" style="136" customWidth="1"/>
    <col min="6154" max="6154" width="19.7109375" style="136" customWidth="1"/>
    <col min="6155" max="6155" width="20.5703125" style="136" customWidth="1"/>
    <col min="6156" max="6400" width="9.140625" style="136"/>
    <col min="6401" max="6401" width="4" style="136" customWidth="1"/>
    <col min="6402" max="6402" width="42.7109375" style="136" customWidth="1"/>
    <col min="6403" max="6403" width="1" style="136" customWidth="1"/>
    <col min="6404" max="6404" width="4.85546875" style="136" customWidth="1"/>
    <col min="6405" max="6406" width="0" style="136" hidden="1" customWidth="1"/>
    <col min="6407" max="6407" width="16.85546875" style="136" bestFit="1" customWidth="1"/>
    <col min="6408" max="6408" width="1" style="136" customWidth="1"/>
    <col min="6409" max="6409" width="16.7109375" style="136" customWidth="1"/>
    <col min="6410" max="6410" width="19.7109375" style="136" customWidth="1"/>
    <col min="6411" max="6411" width="20.5703125" style="136" customWidth="1"/>
    <col min="6412" max="6656" width="9.140625" style="136"/>
    <col min="6657" max="6657" width="4" style="136" customWidth="1"/>
    <col min="6658" max="6658" width="42.7109375" style="136" customWidth="1"/>
    <col min="6659" max="6659" width="1" style="136" customWidth="1"/>
    <col min="6660" max="6660" width="4.85546875" style="136" customWidth="1"/>
    <col min="6661" max="6662" width="0" style="136" hidden="1" customWidth="1"/>
    <col min="6663" max="6663" width="16.85546875" style="136" bestFit="1" customWidth="1"/>
    <col min="6664" max="6664" width="1" style="136" customWidth="1"/>
    <col min="6665" max="6665" width="16.7109375" style="136" customWidth="1"/>
    <col min="6666" max="6666" width="19.7109375" style="136" customWidth="1"/>
    <col min="6667" max="6667" width="20.5703125" style="136" customWidth="1"/>
    <col min="6668" max="6912" width="9.140625" style="136"/>
    <col min="6913" max="6913" width="4" style="136" customWidth="1"/>
    <col min="6914" max="6914" width="42.7109375" style="136" customWidth="1"/>
    <col min="6915" max="6915" width="1" style="136" customWidth="1"/>
    <col min="6916" max="6916" width="4.85546875" style="136" customWidth="1"/>
    <col min="6917" max="6918" width="0" style="136" hidden="1" customWidth="1"/>
    <col min="6919" max="6919" width="16.85546875" style="136" bestFit="1" customWidth="1"/>
    <col min="6920" max="6920" width="1" style="136" customWidth="1"/>
    <col min="6921" max="6921" width="16.7109375" style="136" customWidth="1"/>
    <col min="6922" max="6922" width="19.7109375" style="136" customWidth="1"/>
    <col min="6923" max="6923" width="20.5703125" style="136" customWidth="1"/>
    <col min="6924" max="7168" width="9.140625" style="136"/>
    <col min="7169" max="7169" width="4" style="136" customWidth="1"/>
    <col min="7170" max="7170" width="42.7109375" style="136" customWidth="1"/>
    <col min="7171" max="7171" width="1" style="136" customWidth="1"/>
    <col min="7172" max="7172" width="4.85546875" style="136" customWidth="1"/>
    <col min="7173" max="7174" width="0" style="136" hidden="1" customWidth="1"/>
    <col min="7175" max="7175" width="16.85546875" style="136" bestFit="1" customWidth="1"/>
    <col min="7176" max="7176" width="1" style="136" customWidth="1"/>
    <col min="7177" max="7177" width="16.7109375" style="136" customWidth="1"/>
    <col min="7178" max="7178" width="19.7109375" style="136" customWidth="1"/>
    <col min="7179" max="7179" width="20.5703125" style="136" customWidth="1"/>
    <col min="7180" max="7424" width="9.140625" style="136"/>
    <col min="7425" max="7425" width="4" style="136" customWidth="1"/>
    <col min="7426" max="7426" width="42.7109375" style="136" customWidth="1"/>
    <col min="7427" max="7427" width="1" style="136" customWidth="1"/>
    <col min="7428" max="7428" width="4.85546875" style="136" customWidth="1"/>
    <col min="7429" max="7430" width="0" style="136" hidden="1" customWidth="1"/>
    <col min="7431" max="7431" width="16.85546875" style="136" bestFit="1" customWidth="1"/>
    <col min="7432" max="7432" width="1" style="136" customWidth="1"/>
    <col min="7433" max="7433" width="16.7109375" style="136" customWidth="1"/>
    <col min="7434" max="7434" width="19.7109375" style="136" customWidth="1"/>
    <col min="7435" max="7435" width="20.5703125" style="136" customWidth="1"/>
    <col min="7436" max="7680" width="9.140625" style="136"/>
    <col min="7681" max="7681" width="4" style="136" customWidth="1"/>
    <col min="7682" max="7682" width="42.7109375" style="136" customWidth="1"/>
    <col min="7683" max="7683" width="1" style="136" customWidth="1"/>
    <col min="7684" max="7684" width="4.85546875" style="136" customWidth="1"/>
    <col min="7685" max="7686" width="0" style="136" hidden="1" customWidth="1"/>
    <col min="7687" max="7687" width="16.85546875" style="136" bestFit="1" customWidth="1"/>
    <col min="7688" max="7688" width="1" style="136" customWidth="1"/>
    <col min="7689" max="7689" width="16.7109375" style="136" customWidth="1"/>
    <col min="7690" max="7690" width="19.7109375" style="136" customWidth="1"/>
    <col min="7691" max="7691" width="20.5703125" style="136" customWidth="1"/>
    <col min="7692" max="7936" width="9.140625" style="136"/>
    <col min="7937" max="7937" width="4" style="136" customWidth="1"/>
    <col min="7938" max="7938" width="42.7109375" style="136" customWidth="1"/>
    <col min="7939" max="7939" width="1" style="136" customWidth="1"/>
    <col min="7940" max="7940" width="4.85546875" style="136" customWidth="1"/>
    <col min="7941" max="7942" width="0" style="136" hidden="1" customWidth="1"/>
    <col min="7943" max="7943" width="16.85546875" style="136" bestFit="1" customWidth="1"/>
    <col min="7944" max="7944" width="1" style="136" customWidth="1"/>
    <col min="7945" max="7945" width="16.7109375" style="136" customWidth="1"/>
    <col min="7946" max="7946" width="19.7109375" style="136" customWidth="1"/>
    <col min="7947" max="7947" width="20.5703125" style="136" customWidth="1"/>
    <col min="7948" max="8192" width="9.140625" style="136"/>
    <col min="8193" max="8193" width="4" style="136" customWidth="1"/>
    <col min="8194" max="8194" width="42.7109375" style="136" customWidth="1"/>
    <col min="8195" max="8195" width="1" style="136" customWidth="1"/>
    <col min="8196" max="8196" width="4.85546875" style="136" customWidth="1"/>
    <col min="8197" max="8198" width="0" style="136" hidden="1" customWidth="1"/>
    <col min="8199" max="8199" width="16.85546875" style="136" bestFit="1" customWidth="1"/>
    <col min="8200" max="8200" width="1" style="136" customWidth="1"/>
    <col min="8201" max="8201" width="16.7109375" style="136" customWidth="1"/>
    <col min="8202" max="8202" width="19.7109375" style="136" customWidth="1"/>
    <col min="8203" max="8203" width="20.5703125" style="136" customWidth="1"/>
    <col min="8204" max="8448" width="9.140625" style="136"/>
    <col min="8449" max="8449" width="4" style="136" customWidth="1"/>
    <col min="8450" max="8450" width="42.7109375" style="136" customWidth="1"/>
    <col min="8451" max="8451" width="1" style="136" customWidth="1"/>
    <col min="8452" max="8452" width="4.85546875" style="136" customWidth="1"/>
    <col min="8453" max="8454" width="0" style="136" hidden="1" customWidth="1"/>
    <col min="8455" max="8455" width="16.85546875" style="136" bestFit="1" customWidth="1"/>
    <col min="8456" max="8456" width="1" style="136" customWidth="1"/>
    <col min="8457" max="8457" width="16.7109375" style="136" customWidth="1"/>
    <col min="8458" max="8458" width="19.7109375" style="136" customWidth="1"/>
    <col min="8459" max="8459" width="20.5703125" style="136" customWidth="1"/>
    <col min="8460" max="8704" width="9.140625" style="136"/>
    <col min="8705" max="8705" width="4" style="136" customWidth="1"/>
    <col min="8706" max="8706" width="42.7109375" style="136" customWidth="1"/>
    <col min="8707" max="8707" width="1" style="136" customWidth="1"/>
    <col min="8708" max="8708" width="4.85546875" style="136" customWidth="1"/>
    <col min="8709" max="8710" width="0" style="136" hidden="1" customWidth="1"/>
    <col min="8711" max="8711" width="16.85546875" style="136" bestFit="1" customWidth="1"/>
    <col min="8712" max="8712" width="1" style="136" customWidth="1"/>
    <col min="8713" max="8713" width="16.7109375" style="136" customWidth="1"/>
    <col min="8714" max="8714" width="19.7109375" style="136" customWidth="1"/>
    <col min="8715" max="8715" width="20.5703125" style="136" customWidth="1"/>
    <col min="8716" max="8960" width="9.140625" style="136"/>
    <col min="8961" max="8961" width="4" style="136" customWidth="1"/>
    <col min="8962" max="8962" width="42.7109375" style="136" customWidth="1"/>
    <col min="8963" max="8963" width="1" style="136" customWidth="1"/>
    <col min="8964" max="8964" width="4.85546875" style="136" customWidth="1"/>
    <col min="8965" max="8966" width="0" style="136" hidden="1" customWidth="1"/>
    <col min="8967" max="8967" width="16.85546875" style="136" bestFit="1" customWidth="1"/>
    <col min="8968" max="8968" width="1" style="136" customWidth="1"/>
    <col min="8969" max="8969" width="16.7109375" style="136" customWidth="1"/>
    <col min="8970" max="8970" width="19.7109375" style="136" customWidth="1"/>
    <col min="8971" max="8971" width="20.5703125" style="136" customWidth="1"/>
    <col min="8972" max="9216" width="9.140625" style="136"/>
    <col min="9217" max="9217" width="4" style="136" customWidth="1"/>
    <col min="9218" max="9218" width="42.7109375" style="136" customWidth="1"/>
    <col min="9219" max="9219" width="1" style="136" customWidth="1"/>
    <col min="9220" max="9220" width="4.85546875" style="136" customWidth="1"/>
    <col min="9221" max="9222" width="0" style="136" hidden="1" customWidth="1"/>
    <col min="9223" max="9223" width="16.85546875" style="136" bestFit="1" customWidth="1"/>
    <col min="9224" max="9224" width="1" style="136" customWidth="1"/>
    <col min="9225" max="9225" width="16.7109375" style="136" customWidth="1"/>
    <col min="9226" max="9226" width="19.7109375" style="136" customWidth="1"/>
    <col min="9227" max="9227" width="20.5703125" style="136" customWidth="1"/>
    <col min="9228" max="9472" width="9.140625" style="136"/>
    <col min="9473" max="9473" width="4" style="136" customWidth="1"/>
    <col min="9474" max="9474" width="42.7109375" style="136" customWidth="1"/>
    <col min="9475" max="9475" width="1" style="136" customWidth="1"/>
    <col min="9476" max="9476" width="4.85546875" style="136" customWidth="1"/>
    <col min="9477" max="9478" width="0" style="136" hidden="1" customWidth="1"/>
    <col min="9479" max="9479" width="16.85546875" style="136" bestFit="1" customWidth="1"/>
    <col min="9480" max="9480" width="1" style="136" customWidth="1"/>
    <col min="9481" max="9481" width="16.7109375" style="136" customWidth="1"/>
    <col min="9482" max="9482" width="19.7109375" style="136" customWidth="1"/>
    <col min="9483" max="9483" width="20.5703125" style="136" customWidth="1"/>
    <col min="9484" max="9728" width="9.140625" style="136"/>
    <col min="9729" max="9729" width="4" style="136" customWidth="1"/>
    <col min="9730" max="9730" width="42.7109375" style="136" customWidth="1"/>
    <col min="9731" max="9731" width="1" style="136" customWidth="1"/>
    <col min="9732" max="9732" width="4.85546875" style="136" customWidth="1"/>
    <col min="9733" max="9734" width="0" style="136" hidden="1" customWidth="1"/>
    <col min="9735" max="9735" width="16.85546875" style="136" bestFit="1" customWidth="1"/>
    <col min="9736" max="9736" width="1" style="136" customWidth="1"/>
    <col min="9737" max="9737" width="16.7109375" style="136" customWidth="1"/>
    <col min="9738" max="9738" width="19.7109375" style="136" customWidth="1"/>
    <col min="9739" max="9739" width="20.5703125" style="136" customWidth="1"/>
    <col min="9740" max="9984" width="9.140625" style="136"/>
    <col min="9985" max="9985" width="4" style="136" customWidth="1"/>
    <col min="9986" max="9986" width="42.7109375" style="136" customWidth="1"/>
    <col min="9987" max="9987" width="1" style="136" customWidth="1"/>
    <col min="9988" max="9988" width="4.85546875" style="136" customWidth="1"/>
    <col min="9989" max="9990" width="0" style="136" hidden="1" customWidth="1"/>
    <col min="9991" max="9991" width="16.85546875" style="136" bestFit="1" customWidth="1"/>
    <col min="9992" max="9992" width="1" style="136" customWidth="1"/>
    <col min="9993" max="9993" width="16.7109375" style="136" customWidth="1"/>
    <col min="9994" max="9994" width="19.7109375" style="136" customWidth="1"/>
    <col min="9995" max="9995" width="20.5703125" style="136" customWidth="1"/>
    <col min="9996" max="10240" width="9.140625" style="136"/>
    <col min="10241" max="10241" width="4" style="136" customWidth="1"/>
    <col min="10242" max="10242" width="42.7109375" style="136" customWidth="1"/>
    <col min="10243" max="10243" width="1" style="136" customWidth="1"/>
    <col min="10244" max="10244" width="4.85546875" style="136" customWidth="1"/>
    <col min="10245" max="10246" width="0" style="136" hidden="1" customWidth="1"/>
    <col min="10247" max="10247" width="16.85546875" style="136" bestFit="1" customWidth="1"/>
    <col min="10248" max="10248" width="1" style="136" customWidth="1"/>
    <col min="10249" max="10249" width="16.7109375" style="136" customWidth="1"/>
    <col min="10250" max="10250" width="19.7109375" style="136" customWidth="1"/>
    <col min="10251" max="10251" width="20.5703125" style="136" customWidth="1"/>
    <col min="10252" max="10496" width="9.140625" style="136"/>
    <col min="10497" max="10497" width="4" style="136" customWidth="1"/>
    <col min="10498" max="10498" width="42.7109375" style="136" customWidth="1"/>
    <col min="10499" max="10499" width="1" style="136" customWidth="1"/>
    <col min="10500" max="10500" width="4.85546875" style="136" customWidth="1"/>
    <col min="10501" max="10502" width="0" style="136" hidden="1" customWidth="1"/>
    <col min="10503" max="10503" width="16.85546875" style="136" bestFit="1" customWidth="1"/>
    <col min="10504" max="10504" width="1" style="136" customWidth="1"/>
    <col min="10505" max="10505" width="16.7109375" style="136" customWidth="1"/>
    <col min="10506" max="10506" width="19.7109375" style="136" customWidth="1"/>
    <col min="10507" max="10507" width="20.5703125" style="136" customWidth="1"/>
    <col min="10508" max="10752" width="9.140625" style="136"/>
    <col min="10753" max="10753" width="4" style="136" customWidth="1"/>
    <col min="10754" max="10754" width="42.7109375" style="136" customWidth="1"/>
    <col min="10755" max="10755" width="1" style="136" customWidth="1"/>
    <col min="10756" max="10756" width="4.85546875" style="136" customWidth="1"/>
    <col min="10757" max="10758" width="0" style="136" hidden="1" customWidth="1"/>
    <col min="10759" max="10759" width="16.85546875" style="136" bestFit="1" customWidth="1"/>
    <col min="10760" max="10760" width="1" style="136" customWidth="1"/>
    <col min="10761" max="10761" width="16.7109375" style="136" customWidth="1"/>
    <col min="10762" max="10762" width="19.7109375" style="136" customWidth="1"/>
    <col min="10763" max="10763" width="20.5703125" style="136" customWidth="1"/>
    <col min="10764" max="11008" width="9.140625" style="136"/>
    <col min="11009" max="11009" width="4" style="136" customWidth="1"/>
    <col min="11010" max="11010" width="42.7109375" style="136" customWidth="1"/>
    <col min="11011" max="11011" width="1" style="136" customWidth="1"/>
    <col min="11012" max="11012" width="4.85546875" style="136" customWidth="1"/>
    <col min="11013" max="11014" width="0" style="136" hidden="1" customWidth="1"/>
    <col min="11015" max="11015" width="16.85546875" style="136" bestFit="1" customWidth="1"/>
    <col min="11016" max="11016" width="1" style="136" customWidth="1"/>
    <col min="11017" max="11017" width="16.7109375" style="136" customWidth="1"/>
    <col min="11018" max="11018" width="19.7109375" style="136" customWidth="1"/>
    <col min="11019" max="11019" width="20.5703125" style="136" customWidth="1"/>
    <col min="11020" max="11264" width="9.140625" style="136"/>
    <col min="11265" max="11265" width="4" style="136" customWidth="1"/>
    <col min="11266" max="11266" width="42.7109375" style="136" customWidth="1"/>
    <col min="11267" max="11267" width="1" style="136" customWidth="1"/>
    <col min="11268" max="11268" width="4.85546875" style="136" customWidth="1"/>
    <col min="11269" max="11270" width="0" style="136" hidden="1" customWidth="1"/>
    <col min="11271" max="11271" width="16.85546875" style="136" bestFit="1" customWidth="1"/>
    <col min="11272" max="11272" width="1" style="136" customWidth="1"/>
    <col min="11273" max="11273" width="16.7109375" style="136" customWidth="1"/>
    <col min="11274" max="11274" width="19.7109375" style="136" customWidth="1"/>
    <col min="11275" max="11275" width="20.5703125" style="136" customWidth="1"/>
    <col min="11276" max="11520" width="9.140625" style="136"/>
    <col min="11521" max="11521" width="4" style="136" customWidth="1"/>
    <col min="11522" max="11522" width="42.7109375" style="136" customWidth="1"/>
    <col min="11523" max="11523" width="1" style="136" customWidth="1"/>
    <col min="11524" max="11524" width="4.85546875" style="136" customWidth="1"/>
    <col min="11525" max="11526" width="0" style="136" hidden="1" customWidth="1"/>
    <col min="11527" max="11527" width="16.85546875" style="136" bestFit="1" customWidth="1"/>
    <col min="11528" max="11528" width="1" style="136" customWidth="1"/>
    <col min="11529" max="11529" width="16.7109375" style="136" customWidth="1"/>
    <col min="11530" max="11530" width="19.7109375" style="136" customWidth="1"/>
    <col min="11531" max="11531" width="20.5703125" style="136" customWidth="1"/>
    <col min="11532" max="11776" width="9.140625" style="136"/>
    <col min="11777" max="11777" width="4" style="136" customWidth="1"/>
    <col min="11778" max="11778" width="42.7109375" style="136" customWidth="1"/>
    <col min="11779" max="11779" width="1" style="136" customWidth="1"/>
    <col min="11780" max="11780" width="4.85546875" style="136" customWidth="1"/>
    <col min="11781" max="11782" width="0" style="136" hidden="1" customWidth="1"/>
    <col min="11783" max="11783" width="16.85546875" style="136" bestFit="1" customWidth="1"/>
    <col min="11784" max="11784" width="1" style="136" customWidth="1"/>
    <col min="11785" max="11785" width="16.7109375" style="136" customWidth="1"/>
    <col min="11786" max="11786" width="19.7109375" style="136" customWidth="1"/>
    <col min="11787" max="11787" width="20.5703125" style="136" customWidth="1"/>
    <col min="11788" max="12032" width="9.140625" style="136"/>
    <col min="12033" max="12033" width="4" style="136" customWidth="1"/>
    <col min="12034" max="12034" width="42.7109375" style="136" customWidth="1"/>
    <col min="12035" max="12035" width="1" style="136" customWidth="1"/>
    <col min="12036" max="12036" width="4.85546875" style="136" customWidth="1"/>
    <col min="12037" max="12038" width="0" style="136" hidden="1" customWidth="1"/>
    <col min="12039" max="12039" width="16.85546875" style="136" bestFit="1" customWidth="1"/>
    <col min="12040" max="12040" width="1" style="136" customWidth="1"/>
    <col min="12041" max="12041" width="16.7109375" style="136" customWidth="1"/>
    <col min="12042" max="12042" width="19.7109375" style="136" customWidth="1"/>
    <col min="12043" max="12043" width="20.5703125" style="136" customWidth="1"/>
    <col min="12044" max="12288" width="9.140625" style="136"/>
    <col min="12289" max="12289" width="4" style="136" customWidth="1"/>
    <col min="12290" max="12290" width="42.7109375" style="136" customWidth="1"/>
    <col min="12291" max="12291" width="1" style="136" customWidth="1"/>
    <col min="12292" max="12292" width="4.85546875" style="136" customWidth="1"/>
    <col min="12293" max="12294" width="0" style="136" hidden="1" customWidth="1"/>
    <col min="12295" max="12295" width="16.85546875" style="136" bestFit="1" customWidth="1"/>
    <col min="12296" max="12296" width="1" style="136" customWidth="1"/>
    <col min="12297" max="12297" width="16.7109375" style="136" customWidth="1"/>
    <col min="12298" max="12298" width="19.7109375" style="136" customWidth="1"/>
    <col min="12299" max="12299" width="20.5703125" style="136" customWidth="1"/>
    <col min="12300" max="12544" width="9.140625" style="136"/>
    <col min="12545" max="12545" width="4" style="136" customWidth="1"/>
    <col min="12546" max="12546" width="42.7109375" style="136" customWidth="1"/>
    <col min="12547" max="12547" width="1" style="136" customWidth="1"/>
    <col min="12548" max="12548" width="4.85546875" style="136" customWidth="1"/>
    <col min="12549" max="12550" width="0" style="136" hidden="1" customWidth="1"/>
    <col min="12551" max="12551" width="16.85546875" style="136" bestFit="1" customWidth="1"/>
    <col min="12552" max="12552" width="1" style="136" customWidth="1"/>
    <col min="12553" max="12553" width="16.7109375" style="136" customWidth="1"/>
    <col min="12554" max="12554" width="19.7109375" style="136" customWidth="1"/>
    <col min="12555" max="12555" width="20.5703125" style="136" customWidth="1"/>
    <col min="12556" max="12800" width="9.140625" style="136"/>
    <col min="12801" max="12801" width="4" style="136" customWidth="1"/>
    <col min="12802" max="12802" width="42.7109375" style="136" customWidth="1"/>
    <col min="12803" max="12803" width="1" style="136" customWidth="1"/>
    <col min="12804" max="12804" width="4.85546875" style="136" customWidth="1"/>
    <col min="12805" max="12806" width="0" style="136" hidden="1" customWidth="1"/>
    <col min="12807" max="12807" width="16.85546875" style="136" bestFit="1" customWidth="1"/>
    <col min="12808" max="12808" width="1" style="136" customWidth="1"/>
    <col min="12809" max="12809" width="16.7109375" style="136" customWidth="1"/>
    <col min="12810" max="12810" width="19.7109375" style="136" customWidth="1"/>
    <col min="12811" max="12811" width="20.5703125" style="136" customWidth="1"/>
    <col min="12812" max="13056" width="9.140625" style="136"/>
    <col min="13057" max="13057" width="4" style="136" customWidth="1"/>
    <col min="13058" max="13058" width="42.7109375" style="136" customWidth="1"/>
    <col min="13059" max="13059" width="1" style="136" customWidth="1"/>
    <col min="13060" max="13060" width="4.85546875" style="136" customWidth="1"/>
    <col min="13061" max="13062" width="0" style="136" hidden="1" customWidth="1"/>
    <col min="13063" max="13063" width="16.85546875" style="136" bestFit="1" customWidth="1"/>
    <col min="13064" max="13064" width="1" style="136" customWidth="1"/>
    <col min="13065" max="13065" width="16.7109375" style="136" customWidth="1"/>
    <col min="13066" max="13066" width="19.7109375" style="136" customWidth="1"/>
    <col min="13067" max="13067" width="20.5703125" style="136" customWidth="1"/>
    <col min="13068" max="13312" width="9.140625" style="136"/>
    <col min="13313" max="13313" width="4" style="136" customWidth="1"/>
    <col min="13314" max="13314" width="42.7109375" style="136" customWidth="1"/>
    <col min="13315" max="13315" width="1" style="136" customWidth="1"/>
    <col min="13316" max="13316" width="4.85546875" style="136" customWidth="1"/>
    <col min="13317" max="13318" width="0" style="136" hidden="1" customWidth="1"/>
    <col min="13319" max="13319" width="16.85546875" style="136" bestFit="1" customWidth="1"/>
    <col min="13320" max="13320" width="1" style="136" customWidth="1"/>
    <col min="13321" max="13321" width="16.7109375" style="136" customWidth="1"/>
    <col min="13322" max="13322" width="19.7109375" style="136" customWidth="1"/>
    <col min="13323" max="13323" width="20.5703125" style="136" customWidth="1"/>
    <col min="13324" max="13568" width="9.140625" style="136"/>
    <col min="13569" max="13569" width="4" style="136" customWidth="1"/>
    <col min="13570" max="13570" width="42.7109375" style="136" customWidth="1"/>
    <col min="13571" max="13571" width="1" style="136" customWidth="1"/>
    <col min="13572" max="13572" width="4.85546875" style="136" customWidth="1"/>
    <col min="13573" max="13574" width="0" style="136" hidden="1" customWidth="1"/>
    <col min="13575" max="13575" width="16.85546875" style="136" bestFit="1" customWidth="1"/>
    <col min="13576" max="13576" width="1" style="136" customWidth="1"/>
    <col min="13577" max="13577" width="16.7109375" style="136" customWidth="1"/>
    <col min="13578" max="13578" width="19.7109375" style="136" customWidth="1"/>
    <col min="13579" max="13579" width="20.5703125" style="136" customWidth="1"/>
    <col min="13580" max="13824" width="9.140625" style="136"/>
    <col min="13825" max="13825" width="4" style="136" customWidth="1"/>
    <col min="13826" max="13826" width="42.7109375" style="136" customWidth="1"/>
    <col min="13827" max="13827" width="1" style="136" customWidth="1"/>
    <col min="13828" max="13828" width="4.85546875" style="136" customWidth="1"/>
    <col min="13829" max="13830" width="0" style="136" hidden="1" customWidth="1"/>
    <col min="13831" max="13831" width="16.85546875" style="136" bestFit="1" customWidth="1"/>
    <col min="13832" max="13832" width="1" style="136" customWidth="1"/>
    <col min="13833" max="13833" width="16.7109375" style="136" customWidth="1"/>
    <col min="13834" max="13834" width="19.7109375" style="136" customWidth="1"/>
    <col min="13835" max="13835" width="20.5703125" style="136" customWidth="1"/>
    <col min="13836" max="14080" width="9.140625" style="136"/>
    <col min="14081" max="14081" width="4" style="136" customWidth="1"/>
    <col min="14082" max="14082" width="42.7109375" style="136" customWidth="1"/>
    <col min="14083" max="14083" width="1" style="136" customWidth="1"/>
    <col min="14084" max="14084" width="4.85546875" style="136" customWidth="1"/>
    <col min="14085" max="14086" width="0" style="136" hidden="1" customWidth="1"/>
    <col min="14087" max="14087" width="16.85546875" style="136" bestFit="1" customWidth="1"/>
    <col min="14088" max="14088" width="1" style="136" customWidth="1"/>
    <col min="14089" max="14089" width="16.7109375" style="136" customWidth="1"/>
    <col min="14090" max="14090" width="19.7109375" style="136" customWidth="1"/>
    <col min="14091" max="14091" width="20.5703125" style="136" customWidth="1"/>
    <col min="14092" max="14336" width="9.140625" style="136"/>
    <col min="14337" max="14337" width="4" style="136" customWidth="1"/>
    <col min="14338" max="14338" width="42.7109375" style="136" customWidth="1"/>
    <col min="14339" max="14339" width="1" style="136" customWidth="1"/>
    <col min="14340" max="14340" width="4.85546875" style="136" customWidth="1"/>
    <col min="14341" max="14342" width="0" style="136" hidden="1" customWidth="1"/>
    <col min="14343" max="14343" width="16.85546875" style="136" bestFit="1" customWidth="1"/>
    <col min="14344" max="14344" width="1" style="136" customWidth="1"/>
    <col min="14345" max="14345" width="16.7109375" style="136" customWidth="1"/>
    <col min="14346" max="14346" width="19.7109375" style="136" customWidth="1"/>
    <col min="14347" max="14347" width="20.5703125" style="136" customWidth="1"/>
    <col min="14348" max="14592" width="9.140625" style="136"/>
    <col min="14593" max="14593" width="4" style="136" customWidth="1"/>
    <col min="14594" max="14594" width="42.7109375" style="136" customWidth="1"/>
    <col min="14595" max="14595" width="1" style="136" customWidth="1"/>
    <col min="14596" max="14596" width="4.85546875" style="136" customWidth="1"/>
    <col min="14597" max="14598" width="0" style="136" hidden="1" customWidth="1"/>
    <col min="14599" max="14599" width="16.85546875" style="136" bestFit="1" customWidth="1"/>
    <col min="14600" max="14600" width="1" style="136" customWidth="1"/>
    <col min="14601" max="14601" width="16.7109375" style="136" customWidth="1"/>
    <col min="14602" max="14602" width="19.7109375" style="136" customWidth="1"/>
    <col min="14603" max="14603" width="20.5703125" style="136" customWidth="1"/>
    <col min="14604" max="14848" width="9.140625" style="136"/>
    <col min="14849" max="14849" width="4" style="136" customWidth="1"/>
    <col min="14850" max="14850" width="42.7109375" style="136" customWidth="1"/>
    <col min="14851" max="14851" width="1" style="136" customWidth="1"/>
    <col min="14852" max="14852" width="4.85546875" style="136" customWidth="1"/>
    <col min="14853" max="14854" width="0" style="136" hidden="1" customWidth="1"/>
    <col min="14855" max="14855" width="16.85546875" style="136" bestFit="1" customWidth="1"/>
    <col min="14856" max="14856" width="1" style="136" customWidth="1"/>
    <col min="14857" max="14857" width="16.7109375" style="136" customWidth="1"/>
    <col min="14858" max="14858" width="19.7109375" style="136" customWidth="1"/>
    <col min="14859" max="14859" width="20.5703125" style="136" customWidth="1"/>
    <col min="14860" max="15104" width="9.140625" style="136"/>
    <col min="15105" max="15105" width="4" style="136" customWidth="1"/>
    <col min="15106" max="15106" width="42.7109375" style="136" customWidth="1"/>
    <col min="15107" max="15107" width="1" style="136" customWidth="1"/>
    <col min="15108" max="15108" width="4.85546875" style="136" customWidth="1"/>
    <col min="15109" max="15110" width="0" style="136" hidden="1" customWidth="1"/>
    <col min="15111" max="15111" width="16.85546875" style="136" bestFit="1" customWidth="1"/>
    <col min="15112" max="15112" width="1" style="136" customWidth="1"/>
    <col min="15113" max="15113" width="16.7109375" style="136" customWidth="1"/>
    <col min="15114" max="15114" width="19.7109375" style="136" customWidth="1"/>
    <col min="15115" max="15115" width="20.5703125" style="136" customWidth="1"/>
    <col min="15116" max="15360" width="9.140625" style="136"/>
    <col min="15361" max="15361" width="4" style="136" customWidth="1"/>
    <col min="15362" max="15362" width="42.7109375" style="136" customWidth="1"/>
    <col min="15363" max="15363" width="1" style="136" customWidth="1"/>
    <col min="15364" max="15364" width="4.85546875" style="136" customWidth="1"/>
    <col min="15365" max="15366" width="0" style="136" hidden="1" customWidth="1"/>
    <col min="15367" max="15367" width="16.85546875" style="136" bestFit="1" customWidth="1"/>
    <col min="15368" max="15368" width="1" style="136" customWidth="1"/>
    <col min="15369" max="15369" width="16.7109375" style="136" customWidth="1"/>
    <col min="15370" max="15370" width="19.7109375" style="136" customWidth="1"/>
    <col min="15371" max="15371" width="20.5703125" style="136" customWidth="1"/>
    <col min="15372" max="15616" width="9.140625" style="136"/>
    <col min="15617" max="15617" width="4" style="136" customWidth="1"/>
    <col min="15618" max="15618" width="42.7109375" style="136" customWidth="1"/>
    <col min="15619" max="15619" width="1" style="136" customWidth="1"/>
    <col min="15620" max="15620" width="4.85546875" style="136" customWidth="1"/>
    <col min="15621" max="15622" width="0" style="136" hidden="1" customWidth="1"/>
    <col min="15623" max="15623" width="16.85546875" style="136" bestFit="1" customWidth="1"/>
    <col min="15624" max="15624" width="1" style="136" customWidth="1"/>
    <col min="15625" max="15625" width="16.7109375" style="136" customWidth="1"/>
    <col min="15626" max="15626" width="19.7109375" style="136" customWidth="1"/>
    <col min="15627" max="15627" width="20.5703125" style="136" customWidth="1"/>
    <col min="15628" max="15872" width="9.140625" style="136"/>
    <col min="15873" max="15873" width="4" style="136" customWidth="1"/>
    <col min="15874" max="15874" width="42.7109375" style="136" customWidth="1"/>
    <col min="15875" max="15875" width="1" style="136" customWidth="1"/>
    <col min="15876" max="15876" width="4.85546875" style="136" customWidth="1"/>
    <col min="15877" max="15878" width="0" style="136" hidden="1" customWidth="1"/>
    <col min="15879" max="15879" width="16.85546875" style="136" bestFit="1" customWidth="1"/>
    <col min="15880" max="15880" width="1" style="136" customWidth="1"/>
    <col min="15881" max="15881" width="16.7109375" style="136" customWidth="1"/>
    <col min="15882" max="15882" width="19.7109375" style="136" customWidth="1"/>
    <col min="15883" max="15883" width="20.5703125" style="136" customWidth="1"/>
    <col min="15884" max="16128" width="9.140625" style="136"/>
    <col min="16129" max="16129" width="4" style="136" customWidth="1"/>
    <col min="16130" max="16130" width="42.7109375" style="136" customWidth="1"/>
    <col min="16131" max="16131" width="1" style="136" customWidth="1"/>
    <col min="16132" max="16132" width="4.85546875" style="136" customWidth="1"/>
    <col min="16133" max="16134" width="0" style="136" hidden="1" customWidth="1"/>
    <col min="16135" max="16135" width="16.85546875" style="136" bestFit="1" customWidth="1"/>
    <col min="16136" max="16136" width="1" style="136" customWidth="1"/>
    <col min="16137" max="16137" width="16.7109375" style="136" customWidth="1"/>
    <col min="16138" max="16138" width="19.7109375" style="136" customWidth="1"/>
    <col min="16139" max="16139" width="20.5703125" style="136" customWidth="1"/>
    <col min="16140" max="16384" width="9.140625" style="136"/>
  </cols>
  <sheetData>
    <row r="1" spans="1:15" x14ac:dyDescent="0.2">
      <c r="A1" s="125" t="str">
        <f>Index!$C$2</f>
        <v>CÔNG TY TNHH MTV QUẢN LÝ KHAI THÁC CÔNG TRÌNH THỦY LỢI QUẢNG TRỊ</v>
      </c>
      <c r="B1" s="125"/>
      <c r="C1" s="126"/>
      <c r="D1" s="144"/>
      <c r="E1" s="126"/>
      <c r="F1" s="126"/>
      <c r="G1" s="184"/>
      <c r="H1" s="126"/>
      <c r="I1" s="127" t="s">
        <v>446</v>
      </c>
    </row>
    <row r="2" spans="1:15" x14ac:dyDescent="0.2">
      <c r="A2" s="128" t="str">
        <f>Index!$C$4</f>
        <v>Khu phố 9, Phường Đông Lễ, Thành Phố Đông Hà, Tỉnh Quảng Trị</v>
      </c>
      <c r="B2" s="129"/>
      <c r="C2" s="130"/>
      <c r="D2" s="145"/>
      <c r="E2" s="130"/>
      <c r="F2" s="130"/>
      <c r="G2" s="187"/>
      <c r="H2" s="130"/>
      <c r="I2" s="131" t="str">
        <f>"Cho năm tài chính kết thúc ngày " &amp; Index!$D$7</f>
        <v>Cho năm tài chính kết thúc ngày 31/12/2015</v>
      </c>
    </row>
    <row r="4" spans="1:15" ht="18.75" x14ac:dyDescent="0.3">
      <c r="A4" s="133" t="s">
        <v>607</v>
      </c>
      <c r="G4" s="541" t="s">
        <v>608</v>
      </c>
      <c r="H4" s="541"/>
      <c r="I4" s="541"/>
    </row>
    <row r="5" spans="1:15" ht="15.75" x14ac:dyDescent="0.25">
      <c r="A5" s="132" t="str">
        <f>"Cho năm tài chính kết thúc ngày " &amp; Index!D7</f>
        <v>Cho năm tài chính kết thúc ngày 31/12/2015</v>
      </c>
      <c r="G5" s="542" t="s">
        <v>449</v>
      </c>
      <c r="H5" s="542"/>
      <c r="I5" s="542"/>
    </row>
    <row r="6" spans="1:15" x14ac:dyDescent="0.2">
      <c r="G6" s="542"/>
      <c r="H6" s="542"/>
      <c r="I6" s="542"/>
    </row>
    <row r="7" spans="1:15" x14ac:dyDescent="0.2">
      <c r="G7" s="212"/>
      <c r="H7" s="434"/>
      <c r="I7" s="434"/>
    </row>
    <row r="9" spans="1:15" x14ac:dyDescent="0.2">
      <c r="A9" s="135"/>
      <c r="B9" s="135"/>
      <c r="C9" s="135"/>
      <c r="D9" s="543" t="s">
        <v>434</v>
      </c>
      <c r="E9" s="135"/>
      <c r="F9" s="135"/>
      <c r="G9" s="140" t="str">
        <f xml:space="preserve"> "Năm " &amp; YEAR(Index!D7)</f>
        <v>Năm 2015</v>
      </c>
      <c r="H9" s="135"/>
      <c r="I9" s="140" t="str">
        <f xml:space="preserve"> "Năm " &amp; (YEAR(Index!D7)-1)</f>
        <v>Năm 2014</v>
      </c>
    </row>
    <row r="10" spans="1:15" x14ac:dyDescent="0.2">
      <c r="A10" s="138"/>
      <c r="B10" s="137" t="s">
        <v>438</v>
      </c>
      <c r="C10" s="138"/>
      <c r="D10" s="544"/>
      <c r="E10" s="138"/>
      <c r="F10" s="138"/>
      <c r="G10" s="142" t="str">
        <f>Index!$C$8</f>
        <v>VND</v>
      </c>
      <c r="H10" s="138"/>
      <c r="I10" s="143" t="str">
        <f>G10</f>
        <v>VND</v>
      </c>
    </row>
    <row r="11" spans="1:15" x14ac:dyDescent="0.2">
      <c r="J11" s="198"/>
    </row>
    <row r="12" spans="1:15" s="139" customFormat="1" x14ac:dyDescent="0.2">
      <c r="A12" s="139" t="s">
        <v>454</v>
      </c>
      <c r="B12" s="139" t="s">
        <v>612</v>
      </c>
      <c r="D12" s="165"/>
      <c r="G12" s="293"/>
      <c r="H12" s="134"/>
      <c r="I12" s="134"/>
    </row>
    <row r="13" spans="1:15" x14ac:dyDescent="0.2">
      <c r="A13" s="136" t="s">
        <v>455</v>
      </c>
      <c r="B13" s="136" t="s">
        <v>629</v>
      </c>
      <c r="D13" s="164" t="s">
        <v>393</v>
      </c>
      <c r="G13" s="294">
        <v>30729280000</v>
      </c>
      <c r="H13" s="135"/>
      <c r="I13" s="294">
        <v>32967417000</v>
      </c>
      <c r="J13" s="194"/>
      <c r="K13" s="198"/>
    </row>
    <row r="14" spans="1:15" x14ac:dyDescent="0.2">
      <c r="A14" s="136" t="s">
        <v>353</v>
      </c>
      <c r="B14" s="136" t="s">
        <v>630</v>
      </c>
      <c r="D14" s="164" t="s">
        <v>389</v>
      </c>
      <c r="G14" s="294">
        <v>-1183001634</v>
      </c>
      <c r="H14" s="135"/>
      <c r="I14" s="294">
        <v>-5455134219</v>
      </c>
    </row>
    <row r="15" spans="1:15" x14ac:dyDescent="0.2">
      <c r="A15" s="136" t="s">
        <v>354</v>
      </c>
      <c r="B15" s="136" t="s">
        <v>613</v>
      </c>
      <c r="D15" s="164" t="s">
        <v>624</v>
      </c>
      <c r="G15" s="294">
        <v>-17575015500</v>
      </c>
      <c r="H15" s="135"/>
      <c r="I15" s="294">
        <v>-18044994003</v>
      </c>
    </row>
    <row r="16" spans="1:15" s="139" customFormat="1" x14ac:dyDescent="0.2">
      <c r="A16" s="136" t="s">
        <v>471</v>
      </c>
      <c r="B16" s="136" t="s">
        <v>614</v>
      </c>
      <c r="C16" s="136"/>
      <c r="D16" s="164" t="s">
        <v>625</v>
      </c>
      <c r="E16" s="136"/>
      <c r="F16" s="136"/>
      <c r="G16" s="294">
        <f>SUMIF('SL LCTT'!$O$10:$O$130,VALUE('LCTT TT'!D16),'SL LCTT'!$M$10:$M$130)-SUMIF('SL LCTT'!$P$10:$P$130,VALUE('LCTT TT'!D16),'SL LCTT'!$N$10:$N$130)</f>
        <v>0</v>
      </c>
      <c r="H16" s="135"/>
      <c r="I16" s="294">
        <v>0</v>
      </c>
      <c r="J16" s="202"/>
      <c r="K16" s="195"/>
      <c r="L16" s="136"/>
      <c r="O16" s="139" t="s">
        <v>920</v>
      </c>
    </row>
    <row r="17" spans="1:11" s="139" customFormat="1" x14ac:dyDescent="0.2">
      <c r="A17" s="136" t="s">
        <v>472</v>
      </c>
      <c r="B17" s="136" t="s">
        <v>615</v>
      </c>
      <c r="C17" s="136"/>
      <c r="D17" s="164" t="s">
        <v>626</v>
      </c>
      <c r="E17" s="136"/>
      <c r="F17" s="136"/>
      <c r="G17" s="294">
        <f>SUMIF('SL LCTT'!$O$10:$O$130,VALUE('LCTT TT'!D17),'SL LCTT'!$M$10:$M$130)-SUMIF('SL LCTT'!$P$10:$P$130,VALUE('LCTT TT'!D17),'SL LCTT'!$N$10:$N$130)</f>
        <v>0</v>
      </c>
      <c r="H17" s="135"/>
      <c r="I17" s="294">
        <v>-61108621</v>
      </c>
    </row>
    <row r="18" spans="1:11" x14ac:dyDescent="0.2">
      <c r="A18" s="136" t="s">
        <v>473</v>
      </c>
      <c r="B18" s="136" t="s">
        <v>616</v>
      </c>
      <c r="D18" s="164" t="s">
        <v>627</v>
      </c>
      <c r="G18" s="294">
        <f>2333887727+BCDKT!H157-BCDKT!J157</f>
        <v>6702887727</v>
      </c>
      <c r="H18" s="135"/>
      <c r="I18" s="294">
        <v>8026863727</v>
      </c>
    </row>
    <row r="19" spans="1:11" x14ac:dyDescent="0.2">
      <c r="A19" s="136" t="s">
        <v>474</v>
      </c>
      <c r="B19" s="136" t="s">
        <v>617</v>
      </c>
      <c r="D19" s="164" t="s">
        <v>628</v>
      </c>
      <c r="G19" s="294">
        <v>-6955271427</v>
      </c>
      <c r="H19" s="135"/>
      <c r="I19" s="294">
        <v>-5132620709</v>
      </c>
      <c r="J19" s="198"/>
    </row>
    <row r="20" spans="1:11" s="170" customFormat="1" ht="14.25" x14ac:dyDescent="0.25">
      <c r="A20" s="170" t="s">
        <v>352</v>
      </c>
      <c r="B20" s="171" t="s">
        <v>789</v>
      </c>
      <c r="D20" s="177">
        <v>20</v>
      </c>
      <c r="G20" s="292">
        <f>SUBTOTAL(9,G13:G19)</f>
        <v>11718879166</v>
      </c>
      <c r="H20" s="172"/>
      <c r="I20" s="292">
        <f>SUBTOTAL(9,I13:I19)</f>
        <v>12300423175</v>
      </c>
      <c r="K20" s="370"/>
    </row>
    <row r="21" spans="1:11" s="170" customFormat="1" ht="14.25" x14ac:dyDescent="0.25">
      <c r="B21" s="171"/>
      <c r="D21" s="177"/>
      <c r="G21" s="291"/>
      <c r="H21" s="172"/>
      <c r="I21" s="172"/>
      <c r="K21" s="370"/>
    </row>
    <row r="22" spans="1:11" s="139" customFormat="1" x14ac:dyDescent="0.2">
      <c r="A22" s="139" t="s">
        <v>458</v>
      </c>
      <c r="B22" s="139" t="s">
        <v>618</v>
      </c>
      <c r="D22" s="433"/>
      <c r="G22" s="293"/>
      <c r="H22" s="134"/>
      <c r="I22" s="134"/>
    </row>
    <row r="23" spans="1:11" s="168" customFormat="1" ht="13.5" customHeight="1" x14ac:dyDescent="0.2">
      <c r="A23" s="176" t="s">
        <v>455</v>
      </c>
      <c r="B23" s="169" t="s">
        <v>790</v>
      </c>
      <c r="D23" s="174">
        <v>21</v>
      </c>
      <c r="G23" s="294">
        <v>-14358621977</v>
      </c>
      <c r="H23" s="175"/>
      <c r="I23" s="294">
        <v>-6955511000</v>
      </c>
      <c r="J23" s="356"/>
      <c r="K23" s="357"/>
    </row>
    <row r="24" spans="1:11" hidden="1" x14ac:dyDescent="0.2">
      <c r="A24" s="176" t="s">
        <v>353</v>
      </c>
      <c r="B24" s="169" t="s">
        <v>915</v>
      </c>
      <c r="C24" s="168"/>
      <c r="D24" s="174">
        <v>22</v>
      </c>
      <c r="E24" s="168">
        <v>0</v>
      </c>
      <c r="F24" s="168"/>
      <c r="G24" s="294">
        <v>0</v>
      </c>
      <c r="H24" s="175"/>
      <c r="I24" s="294">
        <v>0</v>
      </c>
    </row>
    <row r="25" spans="1:11" x14ac:dyDescent="0.2">
      <c r="A25" s="176" t="s">
        <v>353</v>
      </c>
      <c r="B25" s="169" t="s">
        <v>916</v>
      </c>
      <c r="C25" s="168"/>
      <c r="D25" s="174">
        <v>23</v>
      </c>
      <c r="E25" s="168"/>
      <c r="F25" s="168"/>
      <c r="G25" s="294">
        <v>-13303000000</v>
      </c>
      <c r="H25" s="175"/>
      <c r="I25" s="298">
        <v>0</v>
      </c>
      <c r="J25" s="198">
        <f>G19+J26</f>
        <v>-7223471427</v>
      </c>
    </row>
    <row r="26" spans="1:11" x14ac:dyDescent="0.2">
      <c r="A26" s="176" t="s">
        <v>354</v>
      </c>
      <c r="B26" s="169" t="s">
        <v>917</v>
      </c>
      <c r="C26" s="168"/>
      <c r="D26" s="174">
        <v>24</v>
      </c>
      <c r="E26" s="168"/>
      <c r="F26" s="168"/>
      <c r="G26" s="294">
        <f>SUMIF('SL LCTT'!$O$10:$O$130,VALUE('LCTT TT'!D26),'SL LCTT'!$M$10:$M$130)-SUMIF('SL LCTT'!$P$10:$P$130,VALUE('LCTT TT'!D26),'SL LCTT'!$N$10:$N$130)</f>
        <v>13034800000</v>
      </c>
      <c r="H26" s="175"/>
      <c r="I26" s="298">
        <v>0</v>
      </c>
      <c r="J26" s="198">
        <f>G25+G26</f>
        <v>-268200000</v>
      </c>
    </row>
    <row r="27" spans="1:11" hidden="1" x14ac:dyDescent="0.2">
      <c r="A27" s="176" t="s">
        <v>472</v>
      </c>
      <c r="B27" s="168" t="s">
        <v>918</v>
      </c>
      <c r="C27" s="168"/>
      <c r="D27" s="174">
        <v>25</v>
      </c>
      <c r="E27" s="168"/>
      <c r="F27" s="168"/>
      <c r="G27" s="294">
        <f>SUMIF('SL LCTT'!$O$10:$O$130,VALUE('LCTT TT'!D27),'SL LCTT'!$M$10:$M$130)-SUMIF('SL LCTT'!$P$10:$P$130,VALUE('LCTT TT'!D27),'SL LCTT'!$N$10:$N$130)</f>
        <v>0</v>
      </c>
      <c r="H27" s="175"/>
      <c r="I27" s="294">
        <v>0</v>
      </c>
    </row>
    <row r="28" spans="1:11" s="139" customFormat="1" hidden="1" x14ac:dyDescent="0.2">
      <c r="A28" s="176" t="s">
        <v>473</v>
      </c>
      <c r="B28" s="168" t="s">
        <v>919</v>
      </c>
      <c r="C28" s="168"/>
      <c r="D28" s="174">
        <v>26</v>
      </c>
      <c r="E28" s="168"/>
      <c r="F28" s="168"/>
      <c r="G28" s="294">
        <f>SUMIF('SL LCTT'!$O$10:$O$130,VALUE('LCTT TT'!D28),'SL LCTT'!$M$10:$M$130)-SUMIF('SL LCTT'!$P$10:$P$130,VALUE('LCTT TT'!D28),'SL LCTT'!$N$10:$N$130)</f>
        <v>0</v>
      </c>
      <c r="H28" s="175"/>
      <c r="I28" s="294">
        <v>0</v>
      </c>
    </row>
    <row r="29" spans="1:11" ht="13.5" customHeight="1" x14ac:dyDescent="0.2">
      <c r="A29" s="176" t="s">
        <v>471</v>
      </c>
      <c r="B29" s="169" t="s">
        <v>791</v>
      </c>
      <c r="C29" s="168"/>
      <c r="D29" s="174">
        <v>27</v>
      </c>
      <c r="E29" s="168"/>
      <c r="F29" s="168"/>
      <c r="G29" s="294">
        <f>KQKD!H18</f>
        <v>215524132</v>
      </c>
      <c r="H29" s="175"/>
      <c r="I29" s="298">
        <v>98070264</v>
      </c>
      <c r="J29" s="194"/>
      <c r="K29" s="198"/>
    </row>
    <row r="30" spans="1:11" s="170" customFormat="1" ht="14.25" x14ac:dyDescent="0.25">
      <c r="A30" s="170" t="s">
        <v>352</v>
      </c>
      <c r="B30" s="171" t="s">
        <v>631</v>
      </c>
      <c r="D30" s="177">
        <v>30</v>
      </c>
      <c r="G30" s="292">
        <f>SUBTOTAL(9,G23:G29)</f>
        <v>-14411297845</v>
      </c>
      <c r="H30" s="172"/>
      <c r="I30" s="292">
        <f>SUBTOTAL(9,I23:I29)</f>
        <v>-6857440736</v>
      </c>
    </row>
    <row r="31" spans="1:11" s="170" customFormat="1" ht="14.25" x14ac:dyDescent="0.25">
      <c r="B31" s="171"/>
      <c r="D31" s="177"/>
      <c r="G31" s="291"/>
      <c r="H31" s="172"/>
      <c r="I31" s="172"/>
    </row>
    <row r="32" spans="1:11" s="139" customFormat="1" x14ac:dyDescent="0.2">
      <c r="A32" s="139" t="s">
        <v>463</v>
      </c>
      <c r="B32" s="139" t="s">
        <v>619</v>
      </c>
      <c r="D32" s="433"/>
      <c r="G32" s="293"/>
      <c r="H32" s="134"/>
      <c r="I32" s="134"/>
    </row>
    <row r="33" spans="1:10" s="168" customFormat="1" hidden="1" x14ac:dyDescent="0.2">
      <c r="A33" s="168" t="s">
        <v>455</v>
      </c>
      <c r="B33" s="169" t="s">
        <v>921</v>
      </c>
      <c r="D33" s="174">
        <v>31</v>
      </c>
      <c r="G33" s="294">
        <v>0</v>
      </c>
      <c r="H33" s="175"/>
      <c r="I33" s="298">
        <v>0</v>
      </c>
    </row>
    <row r="34" spans="1:10" s="178" customFormat="1" ht="27" hidden="1" x14ac:dyDescent="0.2">
      <c r="A34" s="168" t="s">
        <v>353</v>
      </c>
      <c r="B34" s="169" t="s">
        <v>922</v>
      </c>
      <c r="C34" s="168"/>
      <c r="D34" s="174">
        <v>32</v>
      </c>
      <c r="E34" s="168"/>
      <c r="F34" s="168"/>
      <c r="G34" s="294">
        <f>SUMIF('SL LCTT'!$O$10:$O$130,VALUE('LCTT TT'!D34),'SL LCTT'!$M$10:$M$130)-SUMIF('SL LCTT'!$P$10:$P$130,VALUE('LCTT TT'!D34),'SL LCTT'!$N$10:$N$130)</f>
        <v>0</v>
      </c>
      <c r="H34" s="175"/>
      <c r="I34" s="294">
        <v>0</v>
      </c>
    </row>
    <row r="35" spans="1:10" s="139" customFormat="1" hidden="1" x14ac:dyDescent="0.2">
      <c r="A35" s="136" t="s">
        <v>455</v>
      </c>
      <c r="B35" s="136" t="s">
        <v>620</v>
      </c>
      <c r="C35" s="136"/>
      <c r="D35" s="146">
        <v>33</v>
      </c>
      <c r="E35" s="136"/>
      <c r="F35" s="136"/>
      <c r="G35" s="294">
        <f>SUMIF('SL LCTT'!$O$10:$O$130,VALUE('LCTT TT'!D35),'SL LCTT'!$M$10:$M$130)-SUMIF('SL LCTT'!$P$10:$P$130,VALUE('LCTT TT'!D35),'SL LCTT'!$N$10:$N$130)</f>
        <v>0</v>
      </c>
      <c r="H35" s="135"/>
      <c r="I35" s="294">
        <v>0</v>
      </c>
      <c r="J35" s="198"/>
    </row>
    <row r="36" spans="1:10" s="139" customFormat="1" hidden="1" x14ac:dyDescent="0.2">
      <c r="A36" s="136" t="s">
        <v>353</v>
      </c>
      <c r="B36" s="136" t="s">
        <v>621</v>
      </c>
      <c r="C36" s="136"/>
      <c r="D36" s="146">
        <v>34</v>
      </c>
      <c r="E36" s="136"/>
      <c r="F36" s="136"/>
      <c r="G36" s="294">
        <f>SUMIF('SL LCTT'!$O$10:$O$130,VALUE('LCTT TT'!D36),'SL LCTT'!$M$10:$M$130)-SUMIF('SL LCTT'!$P$10:$P$130,VALUE('LCTT TT'!D36),'SL LCTT'!$N$10:$N$130)</f>
        <v>0</v>
      </c>
      <c r="H36" s="135"/>
      <c r="I36" s="294">
        <v>0</v>
      </c>
      <c r="J36" s="198"/>
    </row>
    <row r="37" spans="1:10" s="139" customFormat="1" hidden="1" x14ac:dyDescent="0.2">
      <c r="A37" s="136" t="s">
        <v>472</v>
      </c>
      <c r="B37" s="136" t="s">
        <v>622</v>
      </c>
      <c r="C37" s="136"/>
      <c r="D37" s="146">
        <v>35</v>
      </c>
      <c r="E37" s="136"/>
      <c r="F37" s="136"/>
      <c r="G37" s="294">
        <f>SUMIF('SL LCTT'!$O$10:$O$130,VALUE('LCTT TT'!D37),'SL LCTT'!$M$10:$M$130)-SUMIF('SL LCTT'!$P$10:$P$130,VALUE('LCTT TT'!D37),'SL LCTT'!$N$10:$N$130)</f>
        <v>0</v>
      </c>
      <c r="H37" s="135"/>
      <c r="I37" s="294">
        <v>0</v>
      </c>
    </row>
    <row r="38" spans="1:10" hidden="1" x14ac:dyDescent="0.2">
      <c r="A38" s="136" t="s">
        <v>354</v>
      </c>
      <c r="B38" s="136" t="s">
        <v>623</v>
      </c>
      <c r="D38" s="146">
        <v>36</v>
      </c>
      <c r="G38" s="294">
        <f>SUMIF('SL LCTT'!$O$10:$O$130,VALUE('LCTT TT'!D38),'SL LCTT'!$M$10:$M$130)-SUMIF('SL LCTT'!$P$10:$P$130,VALUE('LCTT TT'!D38),'SL LCTT'!$N$10:$N$130)</f>
        <v>0</v>
      </c>
      <c r="I38" s="294">
        <v>0</v>
      </c>
    </row>
    <row r="39" spans="1:10" x14ac:dyDescent="0.2">
      <c r="G39" s="294"/>
      <c r="I39" s="294"/>
    </row>
    <row r="40" spans="1:10" s="139" customFormat="1" x14ac:dyDescent="0.2">
      <c r="A40" s="139" t="s">
        <v>352</v>
      </c>
      <c r="B40" s="139" t="s">
        <v>609</v>
      </c>
      <c r="D40" s="433">
        <v>40</v>
      </c>
      <c r="G40" s="292">
        <f>SUBTOTAL(9,G33:G38)</f>
        <v>0</v>
      </c>
      <c r="I40" s="292">
        <f>SUBTOTAL(9,I33:I38)</f>
        <v>0</v>
      </c>
    </row>
    <row r="41" spans="1:10" s="139" customFormat="1" x14ac:dyDescent="0.2">
      <c r="D41" s="433"/>
      <c r="G41" s="295"/>
    </row>
    <row r="42" spans="1:10" s="139" customFormat="1" x14ac:dyDescent="0.2">
      <c r="B42" s="139" t="s">
        <v>632</v>
      </c>
      <c r="D42" s="433">
        <v>50</v>
      </c>
      <c r="G42" s="292">
        <f>G20+G30+G40</f>
        <v>-2692418679</v>
      </c>
      <c r="I42" s="292">
        <f>I20+I30+I40</f>
        <v>5442982439</v>
      </c>
    </row>
    <row r="43" spans="1:10" x14ac:dyDescent="0.2">
      <c r="B43" s="136" t="s">
        <v>610</v>
      </c>
      <c r="D43" s="146">
        <v>60</v>
      </c>
      <c r="G43" s="297">
        <f>I45</f>
        <v>7633395168</v>
      </c>
      <c r="I43" s="297">
        <v>2190412729</v>
      </c>
    </row>
    <row r="44" spans="1:10" x14ac:dyDescent="0.2">
      <c r="B44" s="173" t="s">
        <v>611</v>
      </c>
      <c r="D44" s="146">
        <v>61</v>
      </c>
      <c r="G44" s="294">
        <f>SUMIF('SL LCTT'!$O$10:$O$130,VALUE('LCTT TT'!D44),'SL LCTT'!$M$10:$M$130)-SUMIF('SL LCTT'!$P$10:$P$130,VALUE('LCTT TT'!D44),'SL LCTT'!$N$10:$N$130)</f>
        <v>0</v>
      </c>
      <c r="I44" s="294"/>
    </row>
    <row r="45" spans="1:10" s="139" customFormat="1" ht="14.25" thickBot="1" x14ac:dyDescent="0.25">
      <c r="B45" s="139" t="s">
        <v>633</v>
      </c>
      <c r="D45" s="433">
        <v>70</v>
      </c>
      <c r="G45" s="296">
        <f>G42+G43+G44</f>
        <v>4940976489</v>
      </c>
      <c r="I45" s="296">
        <f>I42+I43+I44</f>
        <v>7633395168</v>
      </c>
    </row>
    <row r="46" spans="1:10" s="139" customFormat="1" ht="14.25" thickTop="1" x14ac:dyDescent="0.2">
      <c r="D46" s="433"/>
      <c r="G46" s="299"/>
      <c r="I46" s="299"/>
    </row>
    <row r="47" spans="1:10" s="139" customFormat="1" x14ac:dyDescent="0.2">
      <c r="D47" s="433"/>
      <c r="G47" s="299"/>
      <c r="I47" s="299"/>
    </row>
    <row r="48" spans="1:10" s="139" customFormat="1" x14ac:dyDescent="0.2">
      <c r="D48" s="433"/>
      <c r="G48" s="299"/>
      <c r="I48" s="299"/>
    </row>
    <row r="49" spans="2:9" s="139" customFormat="1" x14ac:dyDescent="0.2">
      <c r="D49" s="433"/>
      <c r="G49" s="299"/>
      <c r="I49" s="299"/>
    </row>
    <row r="50" spans="2:9" s="139" customFormat="1" ht="15" x14ac:dyDescent="0.25">
      <c r="D50" s="433"/>
      <c r="F50"/>
      <c r="G50"/>
      <c r="H50"/>
      <c r="I50"/>
    </row>
    <row r="51" spans="2:9" s="139" customFormat="1" ht="15" x14ac:dyDescent="0.25">
      <c r="D51" s="433"/>
      <c r="F51"/>
      <c r="G51"/>
      <c r="H51"/>
      <c r="I51"/>
    </row>
    <row r="52" spans="2:9" ht="15" customHeight="1" x14ac:dyDescent="0.2">
      <c r="B52" s="139"/>
      <c r="D52" s="147"/>
      <c r="E52" s="147"/>
      <c r="F52" s="147"/>
      <c r="G52" s="317"/>
      <c r="H52" s="293"/>
      <c r="I52" s="293"/>
    </row>
    <row r="53" spans="2:9" x14ac:dyDescent="0.2">
      <c r="G53" s="136"/>
    </row>
    <row r="54" spans="2:9" x14ac:dyDescent="0.2">
      <c r="G54" s="136"/>
    </row>
    <row r="55" spans="2:9" x14ac:dyDescent="0.2">
      <c r="G55" s="136"/>
    </row>
    <row r="56" spans="2:9" x14ac:dyDescent="0.2">
      <c r="B56" s="135"/>
      <c r="C56" s="135"/>
      <c r="D56" s="392"/>
      <c r="E56" s="135"/>
      <c r="F56" s="135"/>
      <c r="G56" s="135"/>
      <c r="H56" s="135"/>
      <c r="I56" s="135"/>
    </row>
    <row r="57" spans="2:9" x14ac:dyDescent="0.2">
      <c r="B57" s="135"/>
      <c r="C57" s="135"/>
      <c r="D57" s="392"/>
      <c r="E57" s="135"/>
      <c r="F57" s="135"/>
      <c r="G57" s="135"/>
      <c r="H57" s="135"/>
      <c r="I57" s="135"/>
    </row>
    <row r="58" spans="2:9" x14ac:dyDescent="0.2">
      <c r="B58" s="135"/>
      <c r="C58" s="135"/>
      <c r="D58" s="392"/>
      <c r="E58" s="135"/>
      <c r="F58" s="135"/>
      <c r="G58" s="135"/>
      <c r="H58" s="135"/>
      <c r="I58" s="135"/>
    </row>
    <row r="59" spans="2:9" x14ac:dyDescent="0.2">
      <c r="B59" s="141"/>
      <c r="C59" s="135"/>
      <c r="D59" s="526"/>
      <c r="E59" s="526"/>
      <c r="F59" s="526"/>
      <c r="G59" s="526"/>
      <c r="H59" s="526"/>
      <c r="I59" s="526"/>
    </row>
    <row r="60" spans="2:9" x14ac:dyDescent="0.2">
      <c r="B60" s="527"/>
      <c r="C60" s="135"/>
      <c r="D60" s="392"/>
      <c r="E60" s="135"/>
      <c r="F60" s="135"/>
      <c r="G60" s="528"/>
      <c r="H60" s="135"/>
      <c r="I60" s="135"/>
    </row>
    <row r="61" spans="2:9" x14ac:dyDescent="0.2">
      <c r="B61" s="527"/>
      <c r="C61" s="135"/>
      <c r="D61" s="392"/>
      <c r="E61" s="135"/>
      <c r="F61" s="135"/>
      <c r="G61" s="528"/>
      <c r="H61" s="135"/>
      <c r="I61" s="135"/>
    </row>
    <row r="62" spans="2:9" x14ac:dyDescent="0.2">
      <c r="B62" s="158"/>
    </row>
    <row r="63" spans="2:9" x14ac:dyDescent="0.2">
      <c r="B63" s="158"/>
    </row>
    <row r="64" spans="2:9" x14ac:dyDescent="0.2">
      <c r="B64" s="158"/>
    </row>
    <row r="65" spans="1:9" x14ac:dyDescent="0.2">
      <c r="B65" s="158"/>
    </row>
    <row r="66" spans="1:9" x14ac:dyDescent="0.2">
      <c r="B66" s="158"/>
    </row>
    <row r="67" spans="1:9" x14ac:dyDescent="0.2">
      <c r="B67" s="158"/>
    </row>
    <row r="68" spans="1:9" hidden="1" x14ac:dyDescent="0.2">
      <c r="B68" s="158"/>
    </row>
    <row r="69" spans="1:9" hidden="1" x14ac:dyDescent="0.2">
      <c r="B69" s="158"/>
    </row>
    <row r="70" spans="1:9" x14ac:dyDescent="0.2">
      <c r="A70" s="150" t="s">
        <v>903</v>
      </c>
      <c r="B70" s="151"/>
      <c r="C70" s="151"/>
      <c r="D70" s="152"/>
      <c r="E70" s="151"/>
      <c r="F70" s="151"/>
      <c r="G70" s="188"/>
      <c r="H70" s="151"/>
      <c r="I70" s="153" t="s">
        <v>658</v>
      </c>
    </row>
  </sheetData>
  <mergeCells count="3">
    <mergeCell ref="D9:D10"/>
    <mergeCell ref="G4:I4"/>
    <mergeCell ref="G5:I6"/>
  </mergeCells>
  <pageMargins left="0.98425196850393704" right="0.39370078740157483" top="0.31496062992125984" bottom="0.3149606299212598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Bia</vt:lpstr>
      <vt:lpstr>Index</vt:lpstr>
      <vt:lpstr>Muc luc</vt:lpstr>
      <vt:lpstr>SL CDKT</vt:lpstr>
      <vt:lpstr>BCDKT</vt:lpstr>
      <vt:lpstr>KQKD</vt:lpstr>
      <vt:lpstr>SL KQKD</vt:lpstr>
      <vt:lpstr>SL LCTT</vt:lpstr>
      <vt:lpstr>LCTT TT</vt:lpstr>
      <vt:lpstr>TM</vt:lpstr>
      <vt:lpstr>TM 2 cot SL</vt:lpstr>
      <vt:lpstr>TM 4 cot SL</vt:lpstr>
      <vt:lpstr>TM TSCD</vt:lpstr>
      <vt:lpstr>TM Von</vt:lpstr>
      <vt:lpstr>TM CC Tai chinh</vt:lpstr>
      <vt:lpstr>TM Thay doi TT200</vt:lpstr>
      <vt:lpstr>DC Hoi to - 1</vt:lpstr>
      <vt:lpstr>DC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2016-07-25T08:04:27Z</dcterms:modified>
</cp:coreProperties>
</file>